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480" windowWidth="9195" windowHeight="4875" activeTab="2"/>
  </bookViews>
  <sheets>
    <sheet name="caña 1" sheetId="1" r:id="rId1"/>
    <sheet name="A caña año2" sheetId="2" r:id="rId2"/>
    <sheet name="caña año 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<sst xmlns="http://schemas.openxmlformats.org/spreadsheetml/2006/main" count="220" uniqueCount="59">
  <si>
    <t>NOMBRE COMUN DEL CULTIVO... CAÑA DE AZUCAR</t>
  </si>
  <si>
    <t>NOMBRE CIENTIFICO.......... Sacharum officinarum</t>
  </si>
  <si>
    <t>TIPO DE CAMBIO...</t>
  </si>
  <si>
    <t>FECHA DE ACTUALIZACION..... AGOSTO 1993</t>
  </si>
  <si>
    <t>AVIO PARA ESTABLECIMIENTO O RENOVACION</t>
  </si>
  <si>
    <t>I. COSTOS DE PRODUCCION POR HECTAREA</t>
  </si>
  <si>
    <t>=</t>
  </si>
  <si>
    <t>ACTIVIDAD</t>
  </si>
  <si>
    <t>-</t>
  </si>
  <si>
    <t xml:space="preserve">A. LABORES </t>
  </si>
  <si>
    <t>Arada</t>
  </si>
  <si>
    <t>Rastrea</t>
  </si>
  <si>
    <t>Surcada</t>
  </si>
  <si>
    <t>Carga semilla</t>
  </si>
  <si>
    <t>Fertilización fosforada</t>
  </si>
  <si>
    <t>Riega, pica y tapa semilla</t>
  </si>
  <si>
    <t>CARGAS SOCIALES.....</t>
  </si>
  <si>
    <t>B. MATERIALES</t>
  </si>
  <si>
    <t>Semilla cortada</t>
  </si>
  <si>
    <t>Fert. con 10-30-10</t>
  </si>
  <si>
    <t>C.OTROS</t>
  </si>
  <si>
    <t>Transporte insumos</t>
  </si>
  <si>
    <t>Transporte semilla</t>
  </si>
  <si>
    <t>TOTAL GASTOS (A+B+C)</t>
  </si>
  <si>
    <t>U.MEDIDA</t>
  </si>
  <si>
    <t>Hr/maq.</t>
  </si>
  <si>
    <t>Hr/hom.</t>
  </si>
  <si>
    <t>25.00 %</t>
  </si>
  <si>
    <t>Ton</t>
  </si>
  <si>
    <t>Kg</t>
  </si>
  <si>
    <t>CANTIDAD</t>
  </si>
  <si>
    <t xml:space="preserve">               PRECIO</t>
  </si>
  <si>
    <t>UNITARIO</t>
  </si>
  <si>
    <t>TOTAL</t>
  </si>
  <si>
    <t>(%)</t>
  </si>
  <si>
    <t>($)</t>
  </si>
  <si>
    <t>AVIO PARA LA ASISTENCIA DEL PRIMER CORTE</t>
  </si>
  <si>
    <t>Combate malezas (2)</t>
  </si>
  <si>
    <t>Hr</t>
  </si>
  <si>
    <t>Fertilización (2)</t>
  </si>
  <si>
    <t>Aporca</t>
  </si>
  <si>
    <t>Rondas, mantenimiento</t>
  </si>
  <si>
    <t>aguas, caminos y cercas</t>
  </si>
  <si>
    <t>Herbicida selectivo (Diuron)</t>
  </si>
  <si>
    <t>Herbicida sistémico (2-4D)</t>
  </si>
  <si>
    <t>Lt</t>
  </si>
  <si>
    <t>Herbicida post-emergente (triazina)</t>
  </si>
  <si>
    <t>Coadyuvante</t>
  </si>
  <si>
    <t>Fertilización nitrogenada</t>
  </si>
  <si>
    <t>Fertilización con 15-3-31</t>
  </si>
  <si>
    <t>AVIO PARA LA ASISTENCIA DEL SEGUNDO CORTE Y SIGUIENTES</t>
  </si>
  <si>
    <t>Remanga</t>
  </si>
  <si>
    <t xml:space="preserve"> </t>
  </si>
  <si>
    <t>FECHA DE ACTUALIZACION..</t>
  </si>
  <si>
    <t>FECHA DE ACTUALIZACION.</t>
  </si>
  <si>
    <t>RENDIMIENTO ESTIMADO :</t>
  </si>
  <si>
    <t>TM/HA/ZAFRA</t>
  </si>
  <si>
    <t>1 ZAFRA: DURA UN AÑO Y MEDIO</t>
  </si>
  <si>
    <t>NO INCLUYE COSTO COSECHA</t>
  </si>
</sst>
</file>

<file path=xl/styles.xml><?xml version="1.0" encoding="utf-8"?>
<styleSheet xmlns="http://schemas.openxmlformats.org/spreadsheetml/2006/main">
  <numFmts count="14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.##000"/>
    <numFmt numFmtId="165" formatCode="\$#,#00"/>
    <numFmt numFmtId="166" formatCode="#,#00"/>
    <numFmt numFmtId="167" formatCode="%#,#00"/>
    <numFmt numFmtId="168" formatCode="#"/>
    <numFmt numFmtId="169" formatCode="0.00_)"/>
  </numFmts>
  <fonts count="8">
    <font>
      <sz val="10"/>
      <name val="Courier"/>
      <family val="0"/>
    </font>
    <font>
      <sz val="10"/>
      <name val="Arial"/>
      <family val="0"/>
    </font>
    <font>
      <sz val="10"/>
      <color indexed="8"/>
      <name val="Courier"/>
      <family val="0"/>
    </font>
    <font>
      <sz val="12"/>
      <color indexed="8"/>
      <name val="Courier"/>
      <family val="0"/>
    </font>
    <font>
      <b/>
      <sz val="18"/>
      <color indexed="8"/>
      <name val="Courier"/>
      <family val="0"/>
    </font>
    <font>
      <b/>
      <sz val="12"/>
      <color indexed="8"/>
      <name val="Courier"/>
      <family val="0"/>
    </font>
    <font>
      <sz val="8"/>
      <name val="Courier"/>
      <family val="0"/>
    </font>
    <font>
      <b/>
      <sz val="10"/>
      <name val="Courier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 locked="0"/>
    </xf>
    <xf numFmtId="165" fontId="3" fillId="0" borderId="0">
      <alignment/>
      <protection locked="0"/>
    </xf>
    <xf numFmtId="0" fontId="3" fillId="0" borderId="0">
      <alignment/>
      <protection locked="0"/>
    </xf>
    <xf numFmtId="166" fontId="3" fillId="0" borderId="0">
      <alignment/>
      <protection locked="0"/>
    </xf>
    <xf numFmtId="168" fontId="4" fillId="0" borderId="0">
      <alignment/>
      <protection locked="0"/>
    </xf>
    <xf numFmtId="168" fontId="5" fillId="0" borderId="0">
      <alignment/>
      <protection locked="0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7" fontId="3" fillId="0" borderId="0">
      <alignment/>
      <protection locked="0"/>
    </xf>
    <xf numFmtId="9" fontId="1" fillId="0" borderId="0" applyFont="0" applyFill="0" applyBorder="0" applyAlignment="0" applyProtection="0"/>
    <xf numFmtId="168" fontId="3" fillId="0" borderId="1">
      <alignment/>
      <protection locked="0"/>
    </xf>
  </cellStyleXfs>
  <cellXfs count="1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fill"/>
      <protection/>
    </xf>
    <xf numFmtId="16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 applyProtection="1">
      <alignment horizontal="center"/>
      <protection/>
    </xf>
    <xf numFmtId="17" fontId="0" fillId="0" borderId="0" xfId="0" applyNumberFormat="1" applyAlignment="1">
      <alignment/>
    </xf>
    <xf numFmtId="0" fontId="7" fillId="0" borderId="0" xfId="0" applyFont="1" applyAlignment="1" applyProtection="1">
      <alignment horizontal="left"/>
      <protection/>
    </xf>
  </cellXfs>
  <cellStyles count="14">
    <cellStyle name="Normal" xfId="0"/>
    <cellStyle name="Comma" xfId="15"/>
    <cellStyle name="Currency" xfId="16"/>
    <cellStyle name="Date" xfId="17"/>
    <cellStyle name="Fixed" xfId="18"/>
    <cellStyle name="Heading1" xfId="19"/>
    <cellStyle name="Heading2" xfId="20"/>
    <cellStyle name="Comma" xfId="21"/>
    <cellStyle name="Comma [0]" xfId="22"/>
    <cellStyle name="Currency" xfId="23"/>
    <cellStyle name="Currency [0]" xfId="24"/>
    <cellStyle name="Percent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23">
      <selection activeCell="D45" sqref="D45"/>
    </sheetView>
  </sheetViews>
  <sheetFormatPr defaultColWidth="11.00390625" defaultRowHeight="12.75"/>
  <cols>
    <col min="1" max="1" width="28.125" style="0" customWidth="1"/>
  </cols>
  <sheetData>
    <row r="1" ht="12">
      <c r="A1" s="1" t="s">
        <v>0</v>
      </c>
    </row>
    <row r="2" ht="12">
      <c r="A2" s="1" t="s">
        <v>1</v>
      </c>
    </row>
    <row r="3" spans="1:2" ht="12">
      <c r="A3" s="1" t="s">
        <v>2</v>
      </c>
      <c r="B3" s="3">
        <v>405</v>
      </c>
    </row>
    <row r="4" spans="1:2" ht="12">
      <c r="A4" s="1" t="s">
        <v>3</v>
      </c>
      <c r="B4" s="9">
        <v>37834</v>
      </c>
    </row>
    <row r="6" ht="12">
      <c r="A6" s="10" t="s">
        <v>4</v>
      </c>
    </row>
    <row r="9" ht="12">
      <c r="A9" s="1" t="s">
        <v>5</v>
      </c>
    </row>
    <row r="10" spans="1:7" ht="12">
      <c r="A10" s="2" t="s">
        <v>6</v>
      </c>
      <c r="B10" s="2" t="s">
        <v>6</v>
      </c>
      <c r="C10" s="2" t="s">
        <v>6</v>
      </c>
      <c r="D10" s="2" t="s">
        <v>6</v>
      </c>
      <c r="E10" s="2" t="s">
        <v>6</v>
      </c>
      <c r="F10" s="2" t="s">
        <v>6</v>
      </c>
      <c r="G10" s="2" t="s">
        <v>6</v>
      </c>
    </row>
    <row r="11" ht="12">
      <c r="D11" s="1" t="s">
        <v>31</v>
      </c>
    </row>
    <row r="12" spans="1:7" ht="12">
      <c r="A12" s="1" t="s">
        <v>7</v>
      </c>
      <c r="B12" s="1" t="s">
        <v>24</v>
      </c>
      <c r="C12" s="6" t="s">
        <v>30</v>
      </c>
      <c r="D12" s="7"/>
      <c r="E12" s="7"/>
      <c r="F12" s="8" t="s">
        <v>34</v>
      </c>
      <c r="G12" s="8" t="s">
        <v>35</v>
      </c>
    </row>
    <row r="13" spans="3:5" ht="12">
      <c r="C13" s="7"/>
      <c r="D13" s="6" t="s">
        <v>32</v>
      </c>
      <c r="E13" s="6" t="s">
        <v>33</v>
      </c>
    </row>
    <row r="14" spans="1:7" ht="12">
      <c r="A14" s="2" t="s">
        <v>8</v>
      </c>
      <c r="B14" s="2" t="s">
        <v>8</v>
      </c>
      <c r="C14" s="2" t="s">
        <v>8</v>
      </c>
      <c r="D14" s="2" t="s">
        <v>8</v>
      </c>
      <c r="E14" s="2" t="s">
        <v>8</v>
      </c>
      <c r="F14" s="2" t="s">
        <v>8</v>
      </c>
      <c r="G14" s="2" t="s">
        <v>8</v>
      </c>
    </row>
    <row r="16" spans="1:7" ht="12">
      <c r="A16" s="1" t="s">
        <v>9</v>
      </c>
      <c r="E16" s="5">
        <f>SUM(E18:E24)</f>
        <v>128643.75</v>
      </c>
      <c r="F16" s="3">
        <f>E16/E40*100</f>
        <v>45.953428144046796</v>
      </c>
      <c r="G16" s="3">
        <f>E16/B3</f>
        <v>317.6388888888889</v>
      </c>
    </row>
    <row r="18" spans="1:7" ht="12">
      <c r="A18" s="1" t="s">
        <v>10</v>
      </c>
      <c r="B18" s="1" t="s">
        <v>25</v>
      </c>
      <c r="C18" s="3">
        <v>3</v>
      </c>
      <c r="D18" s="3">
        <v>5500</v>
      </c>
      <c r="E18" s="3">
        <f aca="true" t="shared" si="0" ref="E18:E23">D18*C18</f>
        <v>16500</v>
      </c>
      <c r="F18" s="3">
        <f>E18/E40*100</f>
        <v>5.894041213636668</v>
      </c>
      <c r="G18" s="3">
        <f>E18/B3</f>
        <v>40.74074074074074</v>
      </c>
    </row>
    <row r="19" spans="1:7" ht="12">
      <c r="A19" s="1" t="s">
        <v>11</v>
      </c>
      <c r="B19" s="1" t="s">
        <v>25</v>
      </c>
      <c r="C19" s="3">
        <v>3</v>
      </c>
      <c r="D19" s="3">
        <f>D18</f>
        <v>5500</v>
      </c>
      <c r="E19" s="3">
        <f t="shared" si="0"/>
        <v>16500</v>
      </c>
      <c r="F19" s="3">
        <f>E19/E40*100</f>
        <v>5.894041213636668</v>
      </c>
      <c r="G19" s="3">
        <f>E19/B3</f>
        <v>40.74074074074074</v>
      </c>
    </row>
    <row r="20" spans="1:7" ht="12">
      <c r="A20" s="1" t="s">
        <v>12</v>
      </c>
      <c r="B20" s="1" t="s">
        <v>25</v>
      </c>
      <c r="C20" s="3">
        <v>3</v>
      </c>
      <c r="D20" s="3">
        <f>D19</f>
        <v>5500</v>
      </c>
      <c r="E20" s="3">
        <f t="shared" si="0"/>
        <v>16500</v>
      </c>
      <c r="F20" s="3">
        <f>E20/E40*100</f>
        <v>5.894041213636668</v>
      </c>
      <c r="G20" s="3">
        <f>E20/B3</f>
        <v>40.74074074074074</v>
      </c>
    </row>
    <row r="21" spans="1:7" ht="12">
      <c r="A21" s="1" t="s">
        <v>13</v>
      </c>
      <c r="B21" s="1" t="s">
        <v>26</v>
      </c>
      <c r="C21" s="3">
        <v>18</v>
      </c>
      <c r="D21" s="3">
        <v>472.5</v>
      </c>
      <c r="E21" s="3">
        <f t="shared" si="0"/>
        <v>8505</v>
      </c>
      <c r="F21" s="3">
        <f>E21/E40*100</f>
        <v>3.038110334665446</v>
      </c>
      <c r="G21" s="3">
        <f>E21/B3</f>
        <v>21</v>
      </c>
    </row>
    <row r="22" spans="1:7" ht="12">
      <c r="A22" s="1" t="s">
        <v>14</v>
      </c>
      <c r="B22" s="1" t="s">
        <v>26</v>
      </c>
      <c r="C22" s="3">
        <v>8</v>
      </c>
      <c r="D22" s="3">
        <v>472.5</v>
      </c>
      <c r="E22" s="3">
        <f t="shared" si="0"/>
        <v>3780</v>
      </c>
      <c r="F22" s="3">
        <f>E22/E40*100</f>
        <v>1.3502712598513094</v>
      </c>
      <c r="G22" s="3">
        <f>E22/B3</f>
        <v>9.333333333333334</v>
      </c>
    </row>
    <row r="23" spans="1:7" ht="12">
      <c r="A23" s="1" t="s">
        <v>15</v>
      </c>
      <c r="B23" s="1" t="s">
        <v>26</v>
      </c>
      <c r="C23" s="3">
        <v>108</v>
      </c>
      <c r="D23" s="3">
        <v>472.5</v>
      </c>
      <c r="E23" s="3">
        <f t="shared" si="0"/>
        <v>51030</v>
      </c>
      <c r="F23" s="3">
        <f>E23/E40*100</f>
        <v>18.22866200799268</v>
      </c>
      <c r="G23" s="3">
        <f>E23/B3</f>
        <v>126</v>
      </c>
    </row>
    <row r="24" spans="1:7" ht="12">
      <c r="A24" s="1" t="s">
        <v>16</v>
      </c>
      <c r="B24" s="4" t="s">
        <v>27</v>
      </c>
      <c r="C24" s="3"/>
      <c r="D24" s="3"/>
      <c r="E24" s="3">
        <f>SUM(E21:E23)*0.25</f>
        <v>15828.75</v>
      </c>
      <c r="F24" s="3">
        <f>E24/E40*100</f>
        <v>5.654260900627358</v>
      </c>
      <c r="G24" s="3">
        <f>E24/B3</f>
        <v>39.083333333333336</v>
      </c>
    </row>
    <row r="25" spans="3:7" ht="12">
      <c r="C25" s="3"/>
      <c r="D25" s="3"/>
      <c r="E25" s="3"/>
      <c r="F25" s="3"/>
      <c r="G25" s="3"/>
    </row>
    <row r="26" spans="3:7" ht="12">
      <c r="C26" s="3"/>
      <c r="D26" s="3"/>
      <c r="E26" s="3"/>
      <c r="F26" s="3"/>
      <c r="G26" s="3"/>
    </row>
    <row r="27" spans="1:7" ht="12">
      <c r="A27" s="1" t="s">
        <v>17</v>
      </c>
      <c r="C27" s="3"/>
      <c r="D27" s="3"/>
      <c r="E27" s="3">
        <f>SUM(E29:E30)</f>
        <v>139200</v>
      </c>
      <c r="F27" s="3">
        <f>E27/E40*100</f>
        <v>49.72427496595298</v>
      </c>
      <c r="G27" s="3">
        <f>E27/B3</f>
        <v>343.7037037037037</v>
      </c>
    </row>
    <row r="28" spans="3:7" ht="12">
      <c r="C28" s="3"/>
      <c r="D28" s="3"/>
      <c r="E28" s="3"/>
      <c r="F28" s="3"/>
      <c r="G28" s="3"/>
    </row>
    <row r="29" spans="1:7" ht="12">
      <c r="A29" s="1" t="s">
        <v>18</v>
      </c>
      <c r="B29" s="1" t="s">
        <v>28</v>
      </c>
      <c r="C29" s="3">
        <v>10</v>
      </c>
      <c r="D29" s="3">
        <v>10000</v>
      </c>
      <c r="E29" s="3">
        <f>D29*C29</f>
        <v>100000</v>
      </c>
      <c r="F29" s="3">
        <f>E29/E40*100</f>
        <v>35.721461900828295</v>
      </c>
      <c r="G29" s="3">
        <f>E29/B3</f>
        <v>246.91358024691357</v>
      </c>
    </row>
    <row r="30" spans="1:7" ht="12">
      <c r="A30" s="1" t="s">
        <v>19</v>
      </c>
      <c r="B30" s="1" t="s">
        <v>29</v>
      </c>
      <c r="C30" s="3">
        <v>350</v>
      </c>
      <c r="D30" s="3">
        <f>5600/50</f>
        <v>112</v>
      </c>
      <c r="E30" s="3">
        <f>D30*C30</f>
        <v>39200</v>
      </c>
      <c r="F30" s="3">
        <f>E30/E40*100</f>
        <v>14.00281306512469</v>
      </c>
      <c r="G30" s="3">
        <f>E30/B3</f>
        <v>96.79012345679013</v>
      </c>
    </row>
    <row r="31" spans="3:7" ht="12">
      <c r="C31" s="3"/>
      <c r="D31" s="3"/>
      <c r="E31" s="3"/>
      <c r="F31" s="3"/>
      <c r="G31" s="3"/>
    </row>
    <row r="32" spans="3:7" ht="12">
      <c r="C32" s="3"/>
      <c r="D32" s="3"/>
      <c r="E32" s="3"/>
      <c r="F32" s="3"/>
      <c r="G32" s="3"/>
    </row>
    <row r="33" spans="1:7" ht="12">
      <c r="A33" s="1" t="s">
        <v>20</v>
      </c>
      <c r="C33" s="3"/>
      <c r="D33" s="3"/>
      <c r="E33" s="3">
        <f>SUM(E35:E36)</f>
        <v>12100</v>
      </c>
      <c r="F33" s="3">
        <f>E33/E40*100</f>
        <v>4.322296890000223</v>
      </c>
      <c r="G33" s="3">
        <f>E33/B3</f>
        <v>29.876543209876544</v>
      </c>
    </row>
    <row r="34" spans="3:7" ht="12">
      <c r="C34" s="3"/>
      <c r="D34" s="3" t="s">
        <v>52</v>
      </c>
      <c r="E34" s="3"/>
      <c r="F34" s="3"/>
      <c r="G34" s="3"/>
    </row>
    <row r="35" spans="1:7" ht="12">
      <c r="A35" s="1" t="s">
        <v>21</v>
      </c>
      <c r="B35" s="1" t="s">
        <v>29</v>
      </c>
      <c r="C35" s="3">
        <v>350</v>
      </c>
      <c r="D35" s="3">
        <v>6</v>
      </c>
      <c r="E35" s="3">
        <f>D35*C35</f>
        <v>2100</v>
      </c>
      <c r="F35" s="3">
        <f>E35/E40*100</f>
        <v>0.7501506999173941</v>
      </c>
      <c r="G35" s="3">
        <f>E35/B3</f>
        <v>5.185185185185185</v>
      </c>
    </row>
    <row r="36" spans="1:7" ht="12">
      <c r="A36" s="1" t="s">
        <v>22</v>
      </c>
      <c r="B36" s="1" t="s">
        <v>28</v>
      </c>
      <c r="C36" s="3">
        <v>10</v>
      </c>
      <c r="D36" s="3">
        <v>1000</v>
      </c>
      <c r="E36" s="3">
        <f>D36*C36</f>
        <v>10000</v>
      </c>
      <c r="F36" s="3">
        <f>E36/E40*100</f>
        <v>3.572146190082829</v>
      </c>
      <c r="G36" s="3">
        <f>E36/B3</f>
        <v>24.691358024691358</v>
      </c>
    </row>
    <row r="38" spans="1:7" ht="12">
      <c r="A38" s="2" t="s">
        <v>6</v>
      </c>
      <c r="B38" s="2" t="s">
        <v>6</v>
      </c>
      <c r="C38" s="2" t="s">
        <v>6</v>
      </c>
      <c r="D38" s="2" t="s">
        <v>6</v>
      </c>
      <c r="E38" s="2" t="s">
        <v>6</v>
      </c>
      <c r="F38" s="2" t="s">
        <v>6</v>
      </c>
      <c r="G38" s="2" t="s">
        <v>6</v>
      </c>
    </row>
    <row r="39" spans="3:7" ht="12">
      <c r="C39" s="3"/>
      <c r="D39" s="3"/>
      <c r="E39" s="3"/>
      <c r="F39" s="3"/>
      <c r="G39" s="3"/>
    </row>
    <row r="40" spans="1:7" ht="12">
      <c r="A40" s="1" t="s">
        <v>23</v>
      </c>
      <c r="C40" s="3"/>
      <c r="D40" s="3"/>
      <c r="E40" s="3">
        <f>E16+E27+E33</f>
        <v>279943.75</v>
      </c>
      <c r="F40" s="3">
        <f>F16+F27+F33</f>
        <v>100</v>
      </c>
      <c r="G40" s="3">
        <f>G16+G27+G33</f>
        <v>691.2191358024692</v>
      </c>
    </row>
    <row r="41" spans="3:7" ht="12">
      <c r="C41" s="3"/>
      <c r="D41" s="3"/>
      <c r="E41" s="3"/>
      <c r="F41" s="3"/>
      <c r="G41" s="3"/>
    </row>
    <row r="42" spans="1:7" ht="12">
      <c r="A42" s="2" t="s">
        <v>6</v>
      </c>
      <c r="B42" s="2" t="s">
        <v>6</v>
      </c>
      <c r="C42" s="2" t="s">
        <v>6</v>
      </c>
      <c r="D42" s="2" t="s">
        <v>6</v>
      </c>
      <c r="E42" s="2" t="s">
        <v>6</v>
      </c>
      <c r="F42" s="2" t="s">
        <v>6</v>
      </c>
      <c r="G42" s="2" t="s">
        <v>6</v>
      </c>
    </row>
    <row r="43" spans="3:7" ht="12">
      <c r="C43" s="3"/>
      <c r="D43" s="3"/>
      <c r="E43" s="3"/>
      <c r="F43" s="3"/>
      <c r="G43" s="3"/>
    </row>
    <row r="44" spans="3:7" ht="12">
      <c r="C44" s="3"/>
      <c r="D44" s="3"/>
      <c r="E44" s="3"/>
      <c r="F44" s="3"/>
      <c r="G44" s="3"/>
    </row>
  </sheetData>
  <printOptions/>
  <pageMargins left="0.55" right="0.33" top="1" bottom="1" header="0" footer="0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29">
      <selection activeCell="A48" sqref="A48"/>
    </sheetView>
  </sheetViews>
  <sheetFormatPr defaultColWidth="11.00390625" defaultRowHeight="12.75"/>
  <cols>
    <col min="1" max="1" width="36.25390625" style="0" customWidth="1"/>
    <col min="2" max="2" width="9.125" style="0" customWidth="1"/>
    <col min="3" max="3" width="10.375" style="0" customWidth="1"/>
    <col min="4" max="4" width="10.00390625" style="0" customWidth="1"/>
    <col min="5" max="5" width="12.125" style="0" customWidth="1"/>
    <col min="6" max="6" width="8.375" style="0" customWidth="1"/>
    <col min="7" max="7" width="9.875" style="0" customWidth="1"/>
  </cols>
  <sheetData>
    <row r="1" ht="12">
      <c r="A1" s="1" t="s">
        <v>0</v>
      </c>
    </row>
    <row r="2" ht="12">
      <c r="A2" s="1" t="s">
        <v>1</v>
      </c>
    </row>
    <row r="3" spans="1:2" ht="12">
      <c r="A3" s="1" t="s">
        <v>2</v>
      </c>
      <c r="B3" s="3">
        <f>'caña 1'!B3</f>
        <v>405</v>
      </c>
    </row>
    <row r="4" spans="1:2" ht="12">
      <c r="A4" s="1" t="s">
        <v>54</v>
      </c>
      <c r="B4" s="9">
        <f>'caña 1'!B4</f>
        <v>37834</v>
      </c>
    </row>
    <row r="6" ht="12">
      <c r="A6" s="10" t="s">
        <v>36</v>
      </c>
    </row>
    <row r="9" ht="12">
      <c r="A9" s="1" t="s">
        <v>5</v>
      </c>
    </row>
    <row r="10" spans="1:7" ht="12">
      <c r="A10" s="2" t="s">
        <v>6</v>
      </c>
      <c r="B10" s="2" t="s">
        <v>6</v>
      </c>
      <c r="C10" s="2" t="s">
        <v>6</v>
      </c>
      <c r="D10" s="2" t="s">
        <v>6</v>
      </c>
      <c r="E10" s="2" t="s">
        <v>6</v>
      </c>
      <c r="F10" s="2" t="s">
        <v>6</v>
      </c>
      <c r="G10" s="2" t="s">
        <v>6</v>
      </c>
    </row>
    <row r="11" ht="12">
      <c r="D11" s="1" t="s">
        <v>31</v>
      </c>
    </row>
    <row r="12" spans="1:7" ht="12">
      <c r="A12" s="1" t="s">
        <v>7</v>
      </c>
      <c r="B12" s="1" t="s">
        <v>24</v>
      </c>
      <c r="C12" s="6" t="s">
        <v>30</v>
      </c>
      <c r="D12" s="7"/>
      <c r="E12" s="7"/>
      <c r="F12" s="8" t="s">
        <v>34</v>
      </c>
      <c r="G12" s="8" t="s">
        <v>35</v>
      </c>
    </row>
    <row r="13" spans="3:5" ht="12">
      <c r="C13" s="7"/>
      <c r="D13" s="6" t="s">
        <v>32</v>
      </c>
      <c r="E13" s="6" t="s">
        <v>33</v>
      </c>
    </row>
    <row r="14" spans="1:7" ht="12">
      <c r="A14" s="2" t="s">
        <v>8</v>
      </c>
      <c r="B14" s="2" t="s">
        <v>8</v>
      </c>
      <c r="C14" s="2" t="s">
        <v>8</v>
      </c>
      <c r="D14" s="2" t="s">
        <v>8</v>
      </c>
      <c r="E14" s="2" t="s">
        <v>8</v>
      </c>
      <c r="F14" s="2" t="s">
        <v>8</v>
      </c>
      <c r="G14" s="2" t="s">
        <v>8</v>
      </c>
    </row>
    <row r="16" spans="1:7" ht="12">
      <c r="A16" s="1" t="s">
        <v>9</v>
      </c>
      <c r="E16" s="5">
        <f>SUM(E18:E23)</f>
        <v>118125</v>
      </c>
      <c r="F16" s="3">
        <f>E16/E41*100</f>
        <v>53.53864980624108</v>
      </c>
      <c r="G16" s="3">
        <f>E16/B3</f>
        <v>291.6666666666667</v>
      </c>
    </row>
    <row r="18" spans="1:7" ht="12">
      <c r="A18" s="1" t="s">
        <v>37</v>
      </c>
      <c r="B18" s="1" t="s">
        <v>38</v>
      </c>
      <c r="C18" s="3">
        <v>36</v>
      </c>
      <c r="D18" s="3">
        <f>'caña 1'!D21</f>
        <v>472.5</v>
      </c>
      <c r="E18" s="3">
        <f>D18*C18</f>
        <v>17010</v>
      </c>
      <c r="F18" s="3">
        <f>E18/E41*100</f>
        <v>7.709565572098715</v>
      </c>
      <c r="G18" s="3">
        <f>E18/B3</f>
        <v>42</v>
      </c>
    </row>
    <row r="19" spans="1:7" ht="12">
      <c r="A19" s="1" t="s">
        <v>39</v>
      </c>
      <c r="B19" s="1" t="s">
        <v>38</v>
      </c>
      <c r="C19" s="3">
        <v>16</v>
      </c>
      <c r="D19" s="3">
        <f>D18</f>
        <v>472.5</v>
      </c>
      <c r="E19" s="3">
        <f>D19*C19</f>
        <v>7560</v>
      </c>
      <c r="F19" s="3">
        <f>E19/E41*100</f>
        <v>3.4264735875994288</v>
      </c>
      <c r="G19" s="3">
        <f>E19/B3</f>
        <v>18.666666666666668</v>
      </c>
    </row>
    <row r="20" spans="1:7" ht="12">
      <c r="A20" s="1" t="s">
        <v>40</v>
      </c>
      <c r="B20" s="1" t="s">
        <v>38</v>
      </c>
      <c r="C20" s="3">
        <v>108</v>
      </c>
      <c r="D20" s="3">
        <f>D19</f>
        <v>472.5</v>
      </c>
      <c r="E20" s="3">
        <f>D20*C20</f>
        <v>51030</v>
      </c>
      <c r="F20" s="3">
        <f>E20/E41*100</f>
        <v>23.128696716296147</v>
      </c>
      <c r="G20" s="3">
        <f>E20/B3</f>
        <v>126</v>
      </c>
    </row>
    <row r="21" spans="1:7" ht="12">
      <c r="A21" s="1" t="s">
        <v>41</v>
      </c>
      <c r="C21" s="3"/>
      <c r="D21" s="3" t="s">
        <v>52</v>
      </c>
      <c r="E21" s="3"/>
      <c r="F21" s="3"/>
      <c r="G21" s="3"/>
    </row>
    <row r="22" spans="1:7" ht="12">
      <c r="A22" s="1" t="s">
        <v>42</v>
      </c>
      <c r="B22" s="1" t="s">
        <v>38</v>
      </c>
      <c r="C22" s="3">
        <v>40</v>
      </c>
      <c r="D22" s="3">
        <f>D20</f>
        <v>472.5</v>
      </c>
      <c r="E22" s="3">
        <f>D22*C22</f>
        <v>18900</v>
      </c>
      <c r="F22" s="3">
        <f>E22/E41*100</f>
        <v>8.566183968998573</v>
      </c>
      <c r="G22" s="3">
        <f>E22/B3</f>
        <v>46.666666666666664</v>
      </c>
    </row>
    <row r="23" spans="1:7" ht="12">
      <c r="A23" s="1" t="s">
        <v>16</v>
      </c>
      <c r="B23" s="4" t="s">
        <v>27</v>
      </c>
      <c r="C23" s="3"/>
      <c r="D23" s="3"/>
      <c r="E23" s="3">
        <f>SUM(E18:E22)*0.25</f>
        <v>23625</v>
      </c>
      <c r="F23" s="3">
        <f>E23/E41*100</f>
        <v>10.707729961248216</v>
      </c>
      <c r="G23" s="3">
        <f>E23/B3</f>
        <v>58.333333333333336</v>
      </c>
    </row>
    <row r="24" spans="3:7" ht="12">
      <c r="C24" s="3"/>
      <c r="D24" s="3"/>
      <c r="E24" s="3"/>
      <c r="F24" s="3"/>
      <c r="G24" s="3"/>
    </row>
    <row r="25" spans="3:7" ht="12">
      <c r="C25" s="3"/>
      <c r="D25" s="3"/>
      <c r="E25" s="3"/>
      <c r="F25" s="3"/>
      <c r="G25" s="3"/>
    </row>
    <row r="26" spans="1:7" ht="12">
      <c r="A26" s="1" t="s">
        <v>17</v>
      </c>
      <c r="C26" s="3"/>
      <c r="D26" s="3"/>
      <c r="E26" s="3">
        <f>SUM(E28:E33)</f>
        <v>99060</v>
      </c>
      <c r="F26" s="3">
        <f>E26/E41*100</f>
        <v>44.89768169148141</v>
      </c>
      <c r="G26" s="3">
        <f>E26/B3</f>
        <v>244.59259259259258</v>
      </c>
    </row>
    <row r="27" spans="3:7" ht="12">
      <c r="C27" s="3"/>
      <c r="D27" s="3"/>
      <c r="E27" s="3"/>
      <c r="F27" s="3"/>
      <c r="G27" s="3"/>
    </row>
    <row r="28" spans="1:7" ht="12">
      <c r="A28" s="1" t="s">
        <v>43</v>
      </c>
      <c r="B28" s="1" t="s">
        <v>29</v>
      </c>
      <c r="C28" s="3">
        <v>4</v>
      </c>
      <c r="D28" s="3">
        <v>2980</v>
      </c>
      <c r="E28" s="3">
        <f aca="true" t="shared" si="0" ref="E28:E33">D28*C28</f>
        <v>11920</v>
      </c>
      <c r="F28" s="3">
        <f>E28/E41*100</f>
        <v>5.402587984680581</v>
      </c>
      <c r="G28" s="3">
        <f>E28/B3</f>
        <v>29.432098765432098</v>
      </c>
    </row>
    <row r="29" spans="1:7" ht="12">
      <c r="A29" s="1" t="s">
        <v>44</v>
      </c>
      <c r="B29" s="1" t="s">
        <v>45</v>
      </c>
      <c r="C29" s="3">
        <v>4</v>
      </c>
      <c r="D29" s="3">
        <v>1400</v>
      </c>
      <c r="E29" s="3">
        <f t="shared" si="0"/>
        <v>5600</v>
      </c>
      <c r="F29" s="3">
        <f>E29/E41*100</f>
        <v>2.5381285834069844</v>
      </c>
      <c r="G29" s="3">
        <f>E29/B3</f>
        <v>13.82716049382716</v>
      </c>
    </row>
    <row r="30" spans="1:7" ht="12">
      <c r="A30" s="1" t="s">
        <v>46</v>
      </c>
      <c r="B30" s="1" t="s">
        <v>29</v>
      </c>
      <c r="C30" s="3">
        <v>0.8</v>
      </c>
      <c r="D30" s="3">
        <f>(6200/250)*1000</f>
        <v>24800</v>
      </c>
      <c r="E30" s="3">
        <f t="shared" si="0"/>
        <v>19840</v>
      </c>
      <c r="F30" s="3">
        <f>E30/E41*100</f>
        <v>8.992226981213317</v>
      </c>
      <c r="G30" s="3">
        <f>E30/B3</f>
        <v>48.98765432098765</v>
      </c>
    </row>
    <row r="31" spans="1:7" ht="12">
      <c r="A31" s="1" t="s">
        <v>47</v>
      </c>
      <c r="B31" s="1" t="s">
        <v>45</v>
      </c>
      <c r="C31" s="3">
        <v>1.5</v>
      </c>
      <c r="D31" s="3">
        <f>950*4</f>
        <v>3800</v>
      </c>
      <c r="E31" s="3">
        <f t="shared" si="0"/>
        <v>5700</v>
      </c>
      <c r="F31" s="3">
        <f>E31/E41*100</f>
        <v>2.583452308110681</v>
      </c>
      <c r="G31" s="3">
        <f>E31/B3</f>
        <v>14.074074074074074</v>
      </c>
    </row>
    <row r="32" spans="1:7" ht="12">
      <c r="A32" s="1" t="s">
        <v>48</v>
      </c>
      <c r="B32" s="1" t="s">
        <v>29</v>
      </c>
      <c r="C32" s="3">
        <v>225</v>
      </c>
      <c r="D32" s="3">
        <f>'caña 1'!D30</f>
        <v>112</v>
      </c>
      <c r="E32" s="3">
        <f t="shared" si="0"/>
        <v>25200</v>
      </c>
      <c r="F32" s="3">
        <f>E32/E41*100</f>
        <v>11.42157862533143</v>
      </c>
      <c r="G32" s="3">
        <f>E32/B3</f>
        <v>62.22222222222222</v>
      </c>
    </row>
    <row r="33" spans="1:7" ht="12">
      <c r="A33" s="1" t="s">
        <v>49</v>
      </c>
      <c r="B33" s="1" t="s">
        <v>29</v>
      </c>
      <c r="C33" s="3">
        <v>350</v>
      </c>
      <c r="D33" s="3">
        <f>4400/50</f>
        <v>88</v>
      </c>
      <c r="E33" s="3">
        <f t="shared" si="0"/>
        <v>30800</v>
      </c>
      <c r="F33" s="3">
        <f>E33/E41*100</f>
        <v>13.959707208738415</v>
      </c>
      <c r="G33" s="3">
        <f>E33/B3</f>
        <v>76.04938271604938</v>
      </c>
    </row>
    <row r="34" spans="3:7" ht="12">
      <c r="C34" s="3"/>
      <c r="D34" s="3"/>
      <c r="E34" s="3"/>
      <c r="F34" s="3"/>
      <c r="G34" s="3"/>
    </row>
    <row r="35" spans="1:7" ht="12">
      <c r="A35" s="1" t="s">
        <v>20</v>
      </c>
      <c r="C35" s="3"/>
      <c r="D35" s="3"/>
      <c r="E35" s="3">
        <f>SUM(E37)</f>
        <v>3450</v>
      </c>
      <c r="F35" s="3">
        <f>E35/E41*100</f>
        <v>1.5636685022775172</v>
      </c>
      <c r="G35" s="3">
        <f>E35/B3</f>
        <v>8.518518518518519</v>
      </c>
    </row>
    <row r="36" spans="3:7" ht="12">
      <c r="C36" s="3"/>
      <c r="D36" s="3"/>
      <c r="E36" s="3"/>
      <c r="F36" s="3"/>
      <c r="G36" s="3"/>
    </row>
    <row r="37" spans="1:7" ht="12">
      <c r="A37" s="1" t="s">
        <v>21</v>
      </c>
      <c r="B37" s="1" t="s">
        <v>29</v>
      </c>
      <c r="C37" s="3">
        <v>575</v>
      </c>
      <c r="D37" s="3">
        <f>'caña 1'!D35</f>
        <v>6</v>
      </c>
      <c r="E37" s="3">
        <f>D37*C37</f>
        <v>3450</v>
      </c>
      <c r="F37" s="3">
        <f>E37/E41*100</f>
        <v>1.5636685022775172</v>
      </c>
      <c r="G37" s="3">
        <f>E37/B3</f>
        <v>8.518518518518519</v>
      </c>
    </row>
    <row r="39" spans="1:7" ht="12">
      <c r="A39" s="2" t="s">
        <v>6</v>
      </c>
      <c r="B39" s="2" t="s">
        <v>6</v>
      </c>
      <c r="C39" s="2" t="s">
        <v>6</v>
      </c>
      <c r="D39" s="2" t="s">
        <v>6</v>
      </c>
      <c r="E39" s="2" t="s">
        <v>6</v>
      </c>
      <c r="F39" s="2" t="s">
        <v>6</v>
      </c>
      <c r="G39" s="2" t="s">
        <v>6</v>
      </c>
    </row>
    <row r="40" spans="3:7" ht="12">
      <c r="C40" s="3"/>
      <c r="D40" s="3"/>
      <c r="E40" s="3"/>
      <c r="F40" s="3"/>
      <c r="G40" s="3"/>
    </row>
    <row r="41" spans="1:7" ht="12">
      <c r="A41" s="1" t="s">
        <v>23</v>
      </c>
      <c r="C41" s="3"/>
      <c r="D41" s="3"/>
      <c r="E41" s="3">
        <f>E16+E26+E35</f>
        <v>220635</v>
      </c>
      <c r="F41" s="3">
        <f>F16+F26+F35</f>
        <v>100.00000000000001</v>
      </c>
      <c r="G41" s="3">
        <f>G16+G26+G35</f>
        <v>544.7777777777777</v>
      </c>
    </row>
    <row r="42" spans="3:7" ht="12">
      <c r="C42" s="3"/>
      <c r="D42" s="3"/>
      <c r="E42" s="3"/>
      <c r="F42" s="3"/>
      <c r="G42" s="3"/>
    </row>
    <row r="43" spans="1:7" ht="12">
      <c r="A43" s="2" t="s">
        <v>6</v>
      </c>
      <c r="B43" s="2" t="s">
        <v>6</v>
      </c>
      <c r="C43" s="2" t="s">
        <v>6</v>
      </c>
      <c r="D43" s="2" t="s">
        <v>6</v>
      </c>
      <c r="E43" s="2" t="s">
        <v>6</v>
      </c>
      <c r="F43" s="2" t="s">
        <v>6</v>
      </c>
      <c r="G43" s="2" t="s">
        <v>6</v>
      </c>
    </row>
    <row r="44" spans="3:7" ht="12">
      <c r="C44" s="3"/>
      <c r="D44" s="3"/>
      <c r="E44" s="3"/>
      <c r="F44" s="3"/>
      <c r="G44" s="3"/>
    </row>
    <row r="45" spans="1:7" ht="12">
      <c r="A45" t="s">
        <v>55</v>
      </c>
      <c r="B45">
        <v>70</v>
      </c>
      <c r="C45" s="3" t="s">
        <v>56</v>
      </c>
      <c r="D45" s="3"/>
      <c r="F45" s="3"/>
      <c r="G45" s="3"/>
    </row>
    <row r="46" spans="1:7" ht="12">
      <c r="A46" s="3" t="s">
        <v>57</v>
      </c>
      <c r="C46" s="3"/>
      <c r="D46" s="3"/>
      <c r="E46" s="3"/>
      <c r="F46" s="3"/>
      <c r="G46" s="3"/>
    </row>
    <row r="47" spans="3:7" ht="12">
      <c r="C47" s="3"/>
      <c r="D47" s="3"/>
      <c r="E47" s="3"/>
      <c r="F47" s="3"/>
      <c r="G47" s="3"/>
    </row>
    <row r="48" spans="1:7" ht="12">
      <c r="A48" t="s">
        <v>58</v>
      </c>
      <c r="C48" s="3"/>
      <c r="D48" s="3"/>
      <c r="E48" s="3"/>
      <c r="F48" s="3"/>
      <c r="G48" s="3"/>
    </row>
    <row r="49" spans="3:7" ht="12">
      <c r="C49" s="3"/>
      <c r="D49" s="3"/>
      <c r="E49" s="3"/>
      <c r="F49" s="3"/>
      <c r="G49" s="3"/>
    </row>
    <row r="50" spans="3:7" ht="12">
      <c r="C50" s="3"/>
      <c r="D50" s="3"/>
      <c r="E50" s="3"/>
      <c r="F50" s="3"/>
      <c r="G50" s="3"/>
    </row>
    <row r="51" spans="3:7" ht="12">
      <c r="C51" s="3"/>
      <c r="D51" s="3"/>
      <c r="E51" s="3"/>
      <c r="F51" s="3"/>
      <c r="G51" s="3"/>
    </row>
  </sheetData>
  <printOptions/>
  <pageMargins left="0.63" right="0.4" top="1" bottom="1" header="0" footer="0"/>
  <pageSetup horizontalDpi="120" verticalDpi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27">
      <selection activeCell="B48" sqref="B48"/>
    </sheetView>
  </sheetViews>
  <sheetFormatPr defaultColWidth="11.00390625" defaultRowHeight="12.75"/>
  <cols>
    <col min="1" max="1" width="36.25390625" style="0" customWidth="1"/>
    <col min="3" max="3" width="9.875" style="0" customWidth="1"/>
    <col min="4" max="4" width="10.50390625" style="0" customWidth="1"/>
    <col min="6" max="6" width="9.375" style="0" customWidth="1"/>
    <col min="7" max="7" width="9.625" style="0" customWidth="1"/>
  </cols>
  <sheetData>
    <row r="1" ht="12">
      <c r="A1" s="1" t="s">
        <v>0</v>
      </c>
    </row>
    <row r="2" ht="12">
      <c r="A2" s="1" t="s">
        <v>1</v>
      </c>
    </row>
    <row r="3" spans="1:2" ht="12">
      <c r="A3" s="1" t="s">
        <v>2</v>
      </c>
      <c r="B3" s="3">
        <f>'A caña año2'!B3</f>
        <v>405</v>
      </c>
    </row>
    <row r="4" spans="1:2" ht="12">
      <c r="A4" s="1" t="s">
        <v>53</v>
      </c>
      <c r="B4" s="9">
        <f>'A caña año2'!B4</f>
        <v>37834</v>
      </c>
    </row>
    <row r="6" ht="12">
      <c r="A6" s="10" t="s">
        <v>50</v>
      </c>
    </row>
    <row r="9" ht="12">
      <c r="A9" s="1" t="s">
        <v>5</v>
      </c>
    </row>
    <row r="10" spans="1:7" ht="12">
      <c r="A10" s="2" t="s">
        <v>6</v>
      </c>
      <c r="B10" s="2" t="s">
        <v>6</v>
      </c>
      <c r="C10" s="2" t="s">
        <v>6</v>
      </c>
      <c r="D10" s="2" t="s">
        <v>6</v>
      </c>
      <c r="E10" s="2" t="s">
        <v>6</v>
      </c>
      <c r="F10" s="2" t="s">
        <v>6</v>
      </c>
      <c r="G10" s="2" t="s">
        <v>6</v>
      </c>
    </row>
    <row r="11" ht="12">
      <c r="D11" s="1" t="s">
        <v>31</v>
      </c>
    </row>
    <row r="12" spans="1:7" ht="12">
      <c r="A12" s="1" t="s">
        <v>7</v>
      </c>
      <c r="B12" s="1" t="s">
        <v>24</v>
      </c>
      <c r="C12" s="6" t="s">
        <v>30</v>
      </c>
      <c r="D12" s="7"/>
      <c r="E12" s="7"/>
      <c r="F12" s="8" t="s">
        <v>34</v>
      </c>
      <c r="G12" s="8" t="s">
        <v>35</v>
      </c>
    </row>
    <row r="13" spans="3:5" ht="12">
      <c r="C13" s="7"/>
      <c r="D13" s="6" t="s">
        <v>32</v>
      </c>
      <c r="E13" s="6" t="s">
        <v>33</v>
      </c>
    </row>
    <row r="14" spans="1:7" ht="12">
      <c r="A14" s="2" t="s">
        <v>8</v>
      </c>
      <c r="B14" s="2" t="s">
        <v>8</v>
      </c>
      <c r="C14" s="2" t="s">
        <v>8</v>
      </c>
      <c r="D14" s="2" t="s">
        <v>8</v>
      </c>
      <c r="E14" s="2" t="s">
        <v>8</v>
      </c>
      <c r="F14" s="2" t="s">
        <v>8</v>
      </c>
      <c r="G14" s="2" t="s">
        <v>8</v>
      </c>
    </row>
    <row r="16" spans="1:7" ht="12">
      <c r="A16" s="1" t="s">
        <v>9</v>
      </c>
      <c r="E16" s="3">
        <f>SUM(E18:E23)</f>
        <v>82687.5</v>
      </c>
      <c r="F16" s="3">
        <f>E16/E41*100</f>
        <v>44.648280889320866</v>
      </c>
      <c r="G16" s="3">
        <f>E16/B3</f>
        <v>204.16666666666666</v>
      </c>
    </row>
    <row r="18" spans="1:7" ht="12">
      <c r="A18" s="1" t="s">
        <v>51</v>
      </c>
      <c r="B18" s="1" t="s">
        <v>38</v>
      </c>
      <c r="C18" s="3">
        <v>48</v>
      </c>
      <c r="D18" s="3">
        <f>'A caña año2'!D18</f>
        <v>472.5</v>
      </c>
      <c r="E18" s="3">
        <f>D18*C18</f>
        <v>22680</v>
      </c>
      <c r="F18" s="3">
        <f>E18/E41*100</f>
        <v>12.246385615356578</v>
      </c>
      <c r="G18" s="3">
        <f>E18/B3</f>
        <v>56</v>
      </c>
    </row>
    <row r="19" spans="1:7" ht="12">
      <c r="A19" s="1" t="s">
        <v>37</v>
      </c>
      <c r="B19" s="1" t="s">
        <v>38</v>
      </c>
      <c r="C19" s="3">
        <v>36</v>
      </c>
      <c r="D19" s="3">
        <f>D18</f>
        <v>472.5</v>
      </c>
      <c r="E19" s="3">
        <f>D19*C19</f>
        <v>17010</v>
      </c>
      <c r="F19" s="3">
        <f>E19/E41*100</f>
        <v>9.184789211517435</v>
      </c>
      <c r="G19" s="3">
        <f>E19/B3</f>
        <v>42</v>
      </c>
    </row>
    <row r="20" spans="1:7" ht="12">
      <c r="A20" s="1" t="s">
        <v>39</v>
      </c>
      <c r="B20" s="1" t="s">
        <v>38</v>
      </c>
      <c r="C20" s="3">
        <v>16</v>
      </c>
      <c r="D20" s="3">
        <f>D19</f>
        <v>472.5</v>
      </c>
      <c r="E20" s="3">
        <f>D20*C20</f>
        <v>7560</v>
      </c>
      <c r="F20" s="3">
        <f>E20/E41*100</f>
        <v>4.082128538452193</v>
      </c>
      <c r="G20" s="3">
        <f>E20/B3</f>
        <v>18.666666666666668</v>
      </c>
    </row>
    <row r="21" spans="1:7" ht="12">
      <c r="A21" s="1" t="s">
        <v>41</v>
      </c>
      <c r="C21" s="3"/>
      <c r="D21" s="3"/>
      <c r="E21" s="3"/>
      <c r="F21" s="3"/>
      <c r="G21" s="3"/>
    </row>
    <row r="22" spans="1:7" ht="12">
      <c r="A22" s="1" t="s">
        <v>42</v>
      </c>
      <c r="B22" s="1" t="s">
        <v>38</v>
      </c>
      <c r="C22" s="3">
        <v>40</v>
      </c>
      <c r="D22" s="3">
        <f>D20</f>
        <v>472.5</v>
      </c>
      <c r="E22" s="3">
        <f>D22*C22</f>
        <v>18900</v>
      </c>
      <c r="F22" s="3">
        <f>E22/E41*100</f>
        <v>10.205321346130482</v>
      </c>
      <c r="G22" s="3">
        <f>E22/B3</f>
        <v>46.666666666666664</v>
      </c>
    </row>
    <row r="23" spans="1:7" ht="12">
      <c r="A23" s="1" t="s">
        <v>16</v>
      </c>
      <c r="B23" s="4" t="s">
        <v>27</v>
      </c>
      <c r="C23" s="3"/>
      <c r="D23" s="3"/>
      <c r="E23" s="3">
        <f>SUM(E18:E22)*0.25</f>
        <v>16537.5</v>
      </c>
      <c r="F23" s="3">
        <f>E23/E41*100</f>
        <v>8.929656177864171</v>
      </c>
      <c r="G23" s="3">
        <f>E23/B3</f>
        <v>40.833333333333336</v>
      </c>
    </row>
    <row r="24" spans="3:7" ht="12">
      <c r="C24" s="3"/>
      <c r="D24" s="3"/>
      <c r="E24" s="3"/>
      <c r="F24" s="3"/>
      <c r="G24" s="3"/>
    </row>
    <row r="25" spans="3:7" ht="12">
      <c r="C25" s="3"/>
      <c r="D25" s="3"/>
      <c r="E25" s="3"/>
      <c r="F25" s="3"/>
      <c r="G25" s="3"/>
    </row>
    <row r="26" spans="1:7" ht="12">
      <c r="A26" s="1" t="s">
        <v>17</v>
      </c>
      <c r="C26" s="3"/>
      <c r="D26" s="3"/>
      <c r="E26" s="3">
        <f>SUM(E28:E33)</f>
        <v>99060</v>
      </c>
      <c r="F26" s="3">
        <f>E26/E41*100</f>
        <v>53.488842991941034</v>
      </c>
      <c r="G26" s="3">
        <f>E26/B3</f>
        <v>244.59259259259258</v>
      </c>
    </row>
    <row r="27" spans="3:7" ht="12">
      <c r="C27" s="3"/>
      <c r="D27" s="3"/>
      <c r="E27" s="3"/>
      <c r="F27" s="3"/>
      <c r="G27" s="3"/>
    </row>
    <row r="28" spans="1:7" ht="12">
      <c r="A28" s="1" t="s">
        <v>43</v>
      </c>
      <c r="B28" s="1" t="s">
        <v>29</v>
      </c>
      <c r="C28" s="3">
        <v>4</v>
      </c>
      <c r="D28" s="3">
        <f>'A caña año2'!D28</f>
        <v>2980</v>
      </c>
      <c r="E28" s="3">
        <f aca="true" t="shared" si="0" ref="E28:E33">D28*C28</f>
        <v>11920</v>
      </c>
      <c r="F28" s="3">
        <f>E28/E41*100</f>
        <v>6.436371981263246</v>
      </c>
      <c r="G28" s="3">
        <f>E28/B3</f>
        <v>29.432098765432098</v>
      </c>
    </row>
    <row r="29" spans="1:7" ht="12">
      <c r="A29" s="1" t="s">
        <v>44</v>
      </c>
      <c r="B29" s="1" t="s">
        <v>45</v>
      </c>
      <c r="C29" s="3">
        <v>4</v>
      </c>
      <c r="D29" s="3">
        <f>'A caña año2'!D29</f>
        <v>1400</v>
      </c>
      <c r="E29" s="3">
        <f t="shared" si="0"/>
        <v>5600</v>
      </c>
      <c r="F29" s="3">
        <f>E29/E41*100</f>
        <v>3.0237989173719946</v>
      </c>
      <c r="G29" s="3">
        <f>E29/B3</f>
        <v>13.82716049382716</v>
      </c>
    </row>
    <row r="30" spans="1:7" ht="12">
      <c r="A30" s="1" t="s">
        <v>46</v>
      </c>
      <c r="B30" s="1" t="s">
        <v>29</v>
      </c>
      <c r="C30" s="3">
        <v>0.8</v>
      </c>
      <c r="D30" s="3">
        <f>'A caña año2'!D30</f>
        <v>24800</v>
      </c>
      <c r="E30" s="3">
        <f t="shared" si="0"/>
        <v>19840</v>
      </c>
      <c r="F30" s="3">
        <f>E30/E41*100</f>
        <v>10.712887592975068</v>
      </c>
      <c r="G30" s="3">
        <f>E30/B3</f>
        <v>48.98765432098765</v>
      </c>
    </row>
    <row r="31" spans="1:7" ht="12">
      <c r="A31" s="1" t="s">
        <v>47</v>
      </c>
      <c r="B31" s="1" t="s">
        <v>45</v>
      </c>
      <c r="C31" s="3">
        <v>1.5</v>
      </c>
      <c r="D31" s="3">
        <f>'A caña año2'!D31</f>
        <v>3800</v>
      </c>
      <c r="E31" s="3">
        <f t="shared" si="0"/>
        <v>5700</v>
      </c>
      <c r="F31" s="3">
        <f>E31/E41*100</f>
        <v>3.0777953266107803</v>
      </c>
      <c r="G31" s="3">
        <f>E31/B3</f>
        <v>14.074074074074074</v>
      </c>
    </row>
    <row r="32" spans="1:7" ht="12">
      <c r="A32" s="1" t="s">
        <v>48</v>
      </c>
      <c r="B32" s="1" t="s">
        <v>29</v>
      </c>
      <c r="C32" s="3">
        <v>225</v>
      </c>
      <c r="D32" s="3">
        <f>'A caña año2'!D32</f>
        <v>112</v>
      </c>
      <c r="E32" s="3">
        <f t="shared" si="0"/>
        <v>25200</v>
      </c>
      <c r="F32" s="3">
        <f>E32/E41*100</f>
        <v>13.607095128173977</v>
      </c>
      <c r="G32" s="3">
        <f>E32/B3</f>
        <v>62.22222222222222</v>
      </c>
    </row>
    <row r="33" spans="1:7" ht="12">
      <c r="A33" s="1" t="s">
        <v>49</v>
      </c>
      <c r="B33" s="1" t="s">
        <v>29</v>
      </c>
      <c r="C33" s="3">
        <v>350</v>
      </c>
      <c r="D33" s="3">
        <f>'A caña año2'!D33</f>
        <v>88</v>
      </c>
      <c r="E33" s="3">
        <f t="shared" si="0"/>
        <v>30800</v>
      </c>
      <c r="F33" s="3">
        <f>E33/E41*100</f>
        <v>16.630894045545972</v>
      </c>
      <c r="G33" s="3">
        <f>E33/B3</f>
        <v>76.04938271604938</v>
      </c>
    </row>
    <row r="34" spans="3:7" ht="12">
      <c r="C34" s="3"/>
      <c r="D34" s="3"/>
      <c r="E34" s="3"/>
      <c r="F34" s="3"/>
      <c r="G34" s="3"/>
    </row>
    <row r="35" spans="1:7" ht="12">
      <c r="A35" s="1" t="s">
        <v>20</v>
      </c>
      <c r="C35" s="3"/>
      <c r="D35" s="3"/>
      <c r="E35" s="3">
        <f>SUM(E37)</f>
        <v>3450</v>
      </c>
      <c r="F35" s="3">
        <f>E35/E41*100</f>
        <v>1.8628761187381038</v>
      </c>
      <c r="G35" s="3">
        <f>E35/B3</f>
        <v>8.518518518518519</v>
      </c>
    </row>
    <row r="36" spans="3:7" ht="12">
      <c r="C36" s="3"/>
      <c r="D36" s="3"/>
      <c r="E36" s="3"/>
      <c r="F36" s="3"/>
      <c r="G36" s="3"/>
    </row>
    <row r="37" spans="1:7" ht="12">
      <c r="A37" s="1" t="s">
        <v>21</v>
      </c>
      <c r="B37" s="1" t="s">
        <v>29</v>
      </c>
      <c r="C37" s="3">
        <v>575</v>
      </c>
      <c r="D37" s="3">
        <f>'A caña año2'!D37</f>
        <v>6</v>
      </c>
      <c r="E37" s="3">
        <f>D37*C37</f>
        <v>3450</v>
      </c>
      <c r="F37" s="3">
        <f>E37/E41*100</f>
        <v>1.8628761187381038</v>
      </c>
      <c r="G37" s="3">
        <f>E37/B3</f>
        <v>8.518518518518519</v>
      </c>
    </row>
    <row r="39" spans="1:7" ht="12">
      <c r="A39" s="2" t="s">
        <v>6</v>
      </c>
      <c r="B39" s="2" t="s">
        <v>6</v>
      </c>
      <c r="C39" s="2" t="s">
        <v>6</v>
      </c>
      <c r="D39" s="2" t="s">
        <v>6</v>
      </c>
      <c r="E39" s="2" t="s">
        <v>6</v>
      </c>
      <c r="F39" s="2" t="s">
        <v>6</v>
      </c>
      <c r="G39" s="2" t="s">
        <v>6</v>
      </c>
    </row>
    <row r="40" spans="3:7" ht="12">
      <c r="C40" s="3"/>
      <c r="D40" s="3"/>
      <c r="E40" s="3"/>
      <c r="F40" s="3"/>
      <c r="G40" s="3"/>
    </row>
    <row r="41" spans="1:7" ht="12">
      <c r="A41" s="1" t="s">
        <v>23</v>
      </c>
      <c r="C41" s="3"/>
      <c r="D41" s="3"/>
      <c r="E41" s="3">
        <f>E16+E26+E35</f>
        <v>185197.5</v>
      </c>
      <c r="F41" s="3">
        <f>F16+F26+F35</f>
        <v>100</v>
      </c>
      <c r="G41" s="3">
        <f>G16+G26+G35</f>
        <v>457.27777777777777</v>
      </c>
    </row>
    <row r="42" spans="3:7" ht="12">
      <c r="C42" s="3"/>
      <c r="D42" s="3"/>
      <c r="E42" s="3"/>
      <c r="F42" s="3"/>
      <c r="G42" s="3"/>
    </row>
    <row r="43" spans="1:7" ht="12">
      <c r="A43" s="2" t="s">
        <v>6</v>
      </c>
      <c r="B43" s="2" t="s">
        <v>6</v>
      </c>
      <c r="C43" s="2" t="s">
        <v>6</v>
      </c>
      <c r="D43" s="2" t="s">
        <v>6</v>
      </c>
      <c r="E43" s="2" t="s">
        <v>6</v>
      </c>
      <c r="F43" s="2" t="s">
        <v>6</v>
      </c>
      <c r="G43" s="2" t="s">
        <v>6</v>
      </c>
    </row>
    <row r="44" spans="3:7" ht="12">
      <c r="C44" s="3"/>
      <c r="D44" s="3"/>
      <c r="E44" s="3"/>
      <c r="F44" s="3"/>
      <c r="G44" s="3"/>
    </row>
    <row r="45" spans="1:7" ht="12">
      <c r="A45" t="s">
        <v>55</v>
      </c>
      <c r="B45">
        <v>70</v>
      </c>
      <c r="C45" s="3" t="s">
        <v>56</v>
      </c>
      <c r="D45" s="3"/>
      <c r="E45" s="3"/>
      <c r="F45" s="3"/>
      <c r="G45" s="3"/>
    </row>
    <row r="46" spans="1:7" ht="12">
      <c r="A46" s="3" t="s">
        <v>57</v>
      </c>
      <c r="C46" s="3"/>
      <c r="D46" s="3"/>
      <c r="E46" s="3"/>
      <c r="F46" s="3"/>
      <c r="G46" s="3"/>
    </row>
    <row r="47" spans="3:7" ht="12">
      <c r="C47" s="3"/>
      <c r="D47" s="3"/>
      <c r="E47" s="3"/>
      <c r="F47" s="3"/>
      <c r="G47" s="3"/>
    </row>
    <row r="48" spans="1:7" ht="12">
      <c r="A48" t="s">
        <v>58</v>
      </c>
      <c r="C48" s="3"/>
      <c r="D48" s="3"/>
      <c r="E48" s="3"/>
      <c r="F48" s="3"/>
      <c r="G48" s="3"/>
    </row>
    <row r="49" spans="3:7" ht="12">
      <c r="C49" s="3"/>
      <c r="D49" s="3"/>
      <c r="E49" s="3"/>
      <c r="F49" s="3"/>
      <c r="G49" s="3"/>
    </row>
  </sheetData>
  <printOptions/>
  <pageMargins left="0.53" right="0.27" top="1" bottom="1" header="0" footer="0"/>
  <pageSetup horizontalDpi="120" verticalDpi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2003-07-24T15:25:12Z</cp:lastPrinted>
  <dcterms:created xsi:type="dcterms:W3CDTF">2003-07-21T13:30:09Z</dcterms:created>
  <dcterms:modified xsi:type="dcterms:W3CDTF">2003-07-24T15:25:17Z</dcterms:modified>
  <cp:category/>
  <cp:version/>
  <cp:contentType/>
  <cp:contentStatus/>
</cp:coreProperties>
</file>