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35" windowWidth="15480" windowHeight="7485"/>
  </bookViews>
  <sheets>
    <sheet name="año1" sheetId="1" r:id="rId1"/>
    <sheet name="mem1" sheetId="7" r:id="rId2"/>
    <sheet name="año2" sheetId="10" r:id="rId3"/>
    <sheet name="mem2" sheetId="9" r:id="rId4"/>
    <sheet name="año3" sheetId="12" r:id="rId5"/>
    <sheet name="mem3" sheetId="11" r:id="rId6"/>
    <sheet name="año4" sheetId="13" r:id="rId7"/>
    <sheet name="mem4" sheetId="14" r:id="rId8"/>
    <sheet name="año5" sheetId="15" r:id="rId9"/>
    <sheet name="mem5" sheetId="16" r:id="rId10"/>
    <sheet name="año6" sheetId="17" r:id="rId11"/>
    <sheet name="mem6" sheetId="18" r:id="rId12"/>
    <sheet name="FlujoCaja" sheetId="21" r:id="rId13"/>
    <sheet name="Hoja1" sheetId="22" r:id="rId14"/>
  </sheets>
  <calcPr calcId="125725"/>
</workbook>
</file>

<file path=xl/calcChain.xml><?xml version="1.0" encoding="utf-8"?>
<calcChain xmlns="http://schemas.openxmlformats.org/spreadsheetml/2006/main">
  <c r="D20" i="21"/>
  <c r="D18"/>
  <c r="N16"/>
  <c r="L16"/>
  <c r="J16"/>
  <c r="H16"/>
  <c r="H67" i="15"/>
  <c r="H71"/>
  <c r="H41"/>
  <c r="H42" s="1"/>
  <c r="H43" s="1"/>
  <c r="H16" i="13"/>
  <c r="H32"/>
  <c r="E33"/>
  <c r="H33"/>
  <c r="H59"/>
  <c r="H64"/>
  <c r="H19" i="15"/>
  <c r="E42"/>
  <c r="I77" i="1"/>
  <c r="H73"/>
  <c r="I30" i="13"/>
  <c r="H58" i="12"/>
  <c r="H31"/>
  <c r="H62"/>
  <c r="H58" i="10"/>
  <c r="H15"/>
  <c r="H31"/>
  <c r="H33" s="1"/>
  <c r="E32"/>
  <c r="H62"/>
  <c r="I68" i="1"/>
  <c r="H68"/>
  <c r="H72" i="17"/>
  <c r="G72"/>
  <c r="I70"/>
  <c r="I66"/>
  <c r="H66"/>
  <c r="I64"/>
  <c r="I62"/>
  <c r="H62"/>
  <c r="I60"/>
  <c r="I37"/>
  <c r="I36"/>
  <c r="E36"/>
  <c r="I35"/>
  <c r="H35"/>
  <c r="H37" s="1"/>
  <c r="H19"/>
  <c r="I17"/>
  <c r="I16"/>
  <c r="I15"/>
  <c r="I14"/>
  <c r="I13"/>
  <c r="I12"/>
  <c r="I11"/>
  <c r="I10"/>
  <c r="I9"/>
  <c r="H77" i="15"/>
  <c r="G77"/>
  <c r="I75"/>
  <c r="I71"/>
  <c r="I69"/>
  <c r="I67"/>
  <c r="I43"/>
  <c r="I42"/>
  <c r="I41"/>
  <c r="I39"/>
  <c r="I38"/>
  <c r="I37"/>
  <c r="I36"/>
  <c r="I35"/>
  <c r="I34"/>
  <c r="I33"/>
  <c r="I17"/>
  <c r="I16"/>
  <c r="I15"/>
  <c r="I14"/>
  <c r="I13"/>
  <c r="I12"/>
  <c r="I11"/>
  <c r="I10"/>
  <c r="I9"/>
  <c r="H70" i="13"/>
  <c r="G70"/>
  <c r="I68"/>
  <c r="I64"/>
  <c r="I62"/>
  <c r="I59"/>
  <c r="I34"/>
  <c r="I33"/>
  <c r="I32"/>
  <c r="I14"/>
  <c r="I13"/>
  <c r="I12"/>
  <c r="I11"/>
  <c r="I10"/>
  <c r="I9"/>
  <c r="H68" i="12"/>
  <c r="G68"/>
  <c r="I66"/>
  <c r="I62"/>
  <c r="I61"/>
  <c r="I58"/>
  <c r="I33"/>
  <c r="I32"/>
  <c r="E32"/>
  <c r="I31"/>
  <c r="H16"/>
  <c r="I14"/>
  <c r="I13"/>
  <c r="I12"/>
  <c r="I11"/>
  <c r="I10"/>
  <c r="I9"/>
  <c r="H68" i="10"/>
  <c r="G68"/>
  <c r="I66"/>
  <c r="I62"/>
  <c r="I60"/>
  <c r="I58"/>
  <c r="I33"/>
  <c r="I32"/>
  <c r="I31"/>
  <c r="I28"/>
  <c r="I13"/>
  <c r="I12"/>
  <c r="I11"/>
  <c r="I10"/>
  <c r="I9"/>
  <c r="H39" i="1"/>
  <c r="E40"/>
  <c r="H15"/>
  <c r="I37"/>
  <c r="I73"/>
  <c r="I40"/>
  <c r="I41"/>
  <c r="I39"/>
  <c r="I12"/>
  <c r="I13"/>
  <c r="I10"/>
  <c r="I11"/>
  <c r="H79"/>
  <c r="G79"/>
  <c r="I9"/>
  <c r="H36" i="17"/>
  <c r="H32" i="10"/>
  <c r="H40" i="1"/>
  <c r="H41" s="1"/>
  <c r="H34" i="13"/>
  <c r="H66" s="1"/>
  <c r="H68" s="1"/>
  <c r="H32" i="12"/>
  <c r="H33"/>
  <c r="H64" s="1"/>
  <c r="H66" s="1"/>
  <c r="I21" l="1"/>
  <c r="I54"/>
  <c r="I19"/>
  <c r="I52"/>
  <c r="I20"/>
  <c r="I56"/>
  <c r="I50"/>
  <c r="I44"/>
  <c r="I24"/>
  <c r="I48"/>
  <c r="I38"/>
  <c r="I55"/>
  <c r="I43"/>
  <c r="I37"/>
  <c r="I60"/>
  <c r="I23"/>
  <c r="I18"/>
  <c r="I25"/>
  <c r="H8" i="21"/>
  <c r="I42" i="12"/>
  <c r="I39"/>
  <c r="I22"/>
  <c r="I26"/>
  <c r="I53"/>
  <c r="I47"/>
  <c r="I41"/>
  <c r="I35"/>
  <c r="I36"/>
  <c r="I45"/>
  <c r="I27"/>
  <c r="I49"/>
  <c r="I46"/>
  <c r="I40"/>
  <c r="I29"/>
  <c r="I16"/>
  <c r="I51"/>
  <c r="I20" i="13"/>
  <c r="I50"/>
  <c r="I29"/>
  <c r="I27"/>
  <c r="I52"/>
  <c r="I38"/>
  <c r="I47"/>
  <c r="I40"/>
  <c r="I54"/>
  <c r="J8" i="21"/>
  <c r="I36" i="13"/>
  <c r="I51"/>
  <c r="I18"/>
  <c r="I23"/>
  <c r="I22"/>
  <c r="I37"/>
  <c r="I45"/>
  <c r="I43"/>
  <c r="I24"/>
  <c r="I56"/>
  <c r="I44"/>
  <c r="I42"/>
  <c r="I55"/>
  <c r="I19"/>
  <c r="I26"/>
  <c r="I57"/>
  <c r="I25"/>
  <c r="I61"/>
  <c r="I41"/>
  <c r="I48"/>
  <c r="I39"/>
  <c r="I53"/>
  <c r="I46"/>
  <c r="I16"/>
  <c r="I49"/>
  <c r="I21"/>
  <c r="H73" i="15"/>
  <c r="H75"/>
  <c r="H75" i="1"/>
  <c r="H77"/>
  <c r="H68" i="17"/>
  <c r="H70" s="1"/>
  <c r="H64" i="10"/>
  <c r="H66"/>
  <c r="I19" i="17" l="1"/>
  <c r="N8" i="21"/>
  <c r="I23" i="10"/>
  <c r="I36"/>
  <c r="I22"/>
  <c r="I45"/>
  <c r="F8" i="21"/>
  <c r="I55" i="10"/>
  <c r="I49"/>
  <c r="I26"/>
  <c r="I24"/>
  <c r="I46"/>
  <c r="I50"/>
  <c r="I44"/>
  <c r="I41"/>
  <c r="I40"/>
  <c r="I15"/>
  <c r="I39"/>
  <c r="I19"/>
  <c r="I54"/>
  <c r="I20"/>
  <c r="I29"/>
  <c r="I47"/>
  <c r="I38"/>
  <c r="I35"/>
  <c r="I43"/>
  <c r="I17"/>
  <c r="I56"/>
  <c r="I27"/>
  <c r="I25"/>
  <c r="I48"/>
  <c r="I18"/>
  <c r="I52"/>
  <c r="I51"/>
  <c r="I37"/>
  <c r="I53"/>
  <c r="I21"/>
  <c r="I42"/>
  <c r="I30" i="1"/>
  <c r="I28"/>
  <c r="I32"/>
  <c r="I46"/>
  <c r="I15"/>
  <c r="I35"/>
  <c r="I70"/>
  <c r="I59"/>
  <c r="I33"/>
  <c r="I56"/>
  <c r="I17"/>
  <c r="I45"/>
  <c r="I21"/>
  <c r="I52"/>
  <c r="I65"/>
  <c r="I66"/>
  <c r="I18"/>
  <c r="I63"/>
  <c r="I53"/>
  <c r="I51"/>
  <c r="I36"/>
  <c r="I23"/>
  <c r="I50"/>
  <c r="I31"/>
  <c r="I29"/>
  <c r="I24"/>
  <c r="D8" i="21"/>
  <c r="I25" i="1"/>
  <c r="I61"/>
  <c r="I49"/>
  <c r="I47"/>
  <c r="I20"/>
  <c r="I22"/>
  <c r="I54"/>
  <c r="I43"/>
  <c r="I44"/>
  <c r="I57"/>
  <c r="I27"/>
  <c r="I62"/>
  <c r="I60"/>
  <c r="I48"/>
  <c r="I26"/>
  <c r="I64"/>
  <c r="I58"/>
  <c r="I19"/>
  <c r="I55"/>
  <c r="I22" i="15"/>
  <c r="I28"/>
  <c r="I49"/>
  <c r="I61"/>
  <c r="I31"/>
  <c r="I59"/>
  <c r="I63"/>
  <c r="I57"/>
  <c r="I51"/>
  <c r="I19"/>
  <c r="I48"/>
  <c r="I60"/>
  <c r="I45"/>
  <c r="I64"/>
  <c r="I53"/>
  <c r="I47"/>
  <c r="I30"/>
  <c r="I26"/>
  <c r="I54"/>
  <c r="I32"/>
  <c r="I21"/>
  <c r="I58"/>
  <c r="I52"/>
  <c r="I46"/>
  <c r="I24"/>
  <c r="I27"/>
  <c r="I23"/>
  <c r="I55"/>
  <c r="I25"/>
  <c r="I65"/>
  <c r="I29"/>
  <c r="I62"/>
  <c r="I56"/>
  <c r="I50"/>
  <c r="L8" i="21"/>
  <c r="J9"/>
  <c r="J10" s="1"/>
  <c r="J18" s="1"/>
  <c r="H9"/>
  <c r="H10"/>
  <c r="H18" s="1"/>
  <c r="L9" l="1"/>
  <c r="L10" s="1"/>
  <c r="L18" s="1"/>
  <c r="F9"/>
  <c r="F10" s="1"/>
  <c r="F18" s="1"/>
  <c r="F20" s="1"/>
  <c r="H20" s="1"/>
  <c r="J20" s="1"/>
  <c r="N9"/>
  <c r="N10"/>
  <c r="N18" s="1"/>
  <c r="L20" l="1"/>
  <c r="N20" s="1"/>
</calcChain>
</file>

<file path=xl/comments1.xml><?xml version="1.0" encoding="utf-8"?>
<comments xmlns="http://schemas.openxmlformats.org/spreadsheetml/2006/main">
  <authors>
    <author>mag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costos iguales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120 a 200 unid/ha</t>
        </r>
      </text>
    </comment>
  </commentList>
</comments>
</file>

<file path=xl/sharedStrings.xml><?xml version="1.0" encoding="utf-8"?>
<sst xmlns="http://schemas.openxmlformats.org/spreadsheetml/2006/main" count="743" uniqueCount="169">
  <si>
    <t>Unidad de costeo:</t>
  </si>
  <si>
    <t>Medida</t>
  </si>
  <si>
    <t>Cantidad</t>
  </si>
  <si>
    <t>Costo total</t>
  </si>
  <si>
    <t>Rendimiento:</t>
  </si>
  <si>
    <t>Cargas sociales</t>
  </si>
  <si>
    <t>Subtotal mano de obra directa</t>
  </si>
  <si>
    <t>Total mano de obra directa</t>
  </si>
  <si>
    <t>Costo unitario</t>
  </si>
  <si>
    <t>Materiales directos</t>
  </si>
  <si>
    <t>%</t>
  </si>
  <si>
    <t>COSTO TOTAL DE PRODUCCION</t>
  </si>
  <si>
    <t>ESTRUCTURA DE COSTOS DE PRODUCCION</t>
  </si>
  <si>
    <t>Total labores mecanizadas</t>
  </si>
  <si>
    <t>Sistema productivo:</t>
  </si>
  <si>
    <t xml:space="preserve">              Costo unitario  /</t>
  </si>
  <si>
    <t>Total Otros</t>
  </si>
  <si>
    <t>Categoría</t>
  </si>
  <si>
    <t>Ciclo productivo:</t>
  </si>
  <si>
    <t>Actividad productiva:</t>
  </si>
  <si>
    <t>Tareas (actividades específicas)</t>
  </si>
  <si>
    <t>Limpieza del terreno</t>
  </si>
  <si>
    <t>Preparacion del terreno</t>
  </si>
  <si>
    <t>Jls</t>
  </si>
  <si>
    <t>Muestreo de suelo</t>
  </si>
  <si>
    <t>Trazado de obras de conservacion de suelos</t>
  </si>
  <si>
    <t>Trazado y estaquillado para siembra</t>
  </si>
  <si>
    <t>Construccion y mantenimiento de canales</t>
  </si>
  <si>
    <t>Construccion de terrazas individuales</t>
  </si>
  <si>
    <t>Hoyado</t>
  </si>
  <si>
    <t>Siembra manual</t>
  </si>
  <si>
    <t>Preparacion de huecos</t>
  </si>
  <si>
    <t xml:space="preserve">Chapeas </t>
  </si>
  <si>
    <t>Rodajea</t>
  </si>
  <si>
    <t>Labores culturales</t>
  </si>
  <si>
    <t>Fertilización</t>
  </si>
  <si>
    <t>Fertilización manual</t>
  </si>
  <si>
    <t>Aplicación de abono organico</t>
  </si>
  <si>
    <t>Aplicación de fungicidas</t>
  </si>
  <si>
    <t>Control de plagas y enfermedades</t>
  </si>
  <si>
    <t>Aplicación de insecticidas</t>
  </si>
  <si>
    <t>Aplicación de fertilizante foliar</t>
  </si>
  <si>
    <t>Poda de formación</t>
  </si>
  <si>
    <t>Siembra y mantenimiento de rompeviento</t>
  </si>
  <si>
    <t>Cultivo de aguacate</t>
  </si>
  <si>
    <t>Hectarea</t>
  </si>
  <si>
    <t>Año 1</t>
  </si>
  <si>
    <t>MEMORIA DE CALCULO</t>
  </si>
  <si>
    <t>Un jornal de labores pesadas es de 6 horas y de labores livianas es de 8 horas</t>
  </si>
  <si>
    <t>Considerese un terreno de tacotal</t>
  </si>
  <si>
    <t>Solo incluye un canal de guardia y dos canales de ladera</t>
  </si>
  <si>
    <t>Incluye el alistado de estaquillas</t>
  </si>
  <si>
    <t>156 terrazas individuales de un metro de diámetro, considerese 13 por jornal</t>
  </si>
  <si>
    <t>Se estima la construccion de 31 hueco por jornal</t>
  </si>
  <si>
    <t>En la preparación del hueco incluye desinfeccion y aplicación de enmienda; 52 huecos por jornal</t>
  </si>
  <si>
    <t>Se incluyen 3 chapeas al año</t>
  </si>
  <si>
    <t>Se incluyen 3 rodajeas al año</t>
  </si>
  <si>
    <t>Se incluyen 4 fertilizaciones al año</t>
  </si>
  <si>
    <t>Una aplicación de organico</t>
  </si>
  <si>
    <t>Se incluyen 3 aplicaciones al año de fungicidas, insecticidas y foliares</t>
  </si>
  <si>
    <t>Riego en época seca</t>
  </si>
  <si>
    <t xml:space="preserve">    . Con esta practica y el no uso de herbicidas se forma la cobertura vegetal</t>
  </si>
  <si>
    <t>Insecticidas</t>
  </si>
  <si>
    <t>Nitrato de amonio</t>
  </si>
  <si>
    <t>Regulador de nitratos</t>
  </si>
  <si>
    <t>Coadyuvantes y adherentes</t>
  </si>
  <si>
    <t>Regulador de Ph</t>
  </si>
  <si>
    <t>Fertilizantes químico 10-30-10 ó similar</t>
  </si>
  <si>
    <t>Fertllizante químico 9-5-18-6-0.45 ó similar</t>
  </si>
  <si>
    <t>Fertilizante orgánico, lombricompost ó similar</t>
  </si>
  <si>
    <t>Fertilizantes foliares a base de Potasio,</t>
  </si>
  <si>
    <t>Boro</t>
  </si>
  <si>
    <t>Fosfito de calcio</t>
  </si>
  <si>
    <t>Nitrato de calcio</t>
  </si>
  <si>
    <t>Elementos menores (Mn, Mo,Cu, S, Co, Fe)</t>
  </si>
  <si>
    <t>Unidad</t>
  </si>
  <si>
    <t>HH</t>
  </si>
  <si>
    <t>Siembra y resiembra de arboles</t>
  </si>
  <si>
    <t>saco 45 kg</t>
  </si>
  <si>
    <t>Lts</t>
  </si>
  <si>
    <t>Acaricidas ( Avemectina)</t>
  </si>
  <si>
    <t>Fungicida Cuprico</t>
  </si>
  <si>
    <t>kg</t>
  </si>
  <si>
    <t>Benomil</t>
  </si>
  <si>
    <t>Carbendazim</t>
  </si>
  <si>
    <t>Fosetil Al</t>
  </si>
  <si>
    <t>Microorganismos (Trichoderma)</t>
  </si>
  <si>
    <t>Enmiendas   (calcio, magnesio)</t>
  </si>
  <si>
    <t>Magnesio (quelato)</t>
  </si>
  <si>
    <t>Zinc  (quelato)</t>
  </si>
  <si>
    <t>Analisis de suelo(Quimico completo + MO+B+% arc.</t>
  </si>
  <si>
    <t>Análisis de suelo</t>
  </si>
  <si>
    <t>Fertilizante quimico 10-30-10 o similar</t>
  </si>
  <si>
    <t>Arboles injertados 8*8 mas 8% perdida</t>
  </si>
  <si>
    <t>Arboles</t>
  </si>
  <si>
    <t>Arboles rompevientos</t>
  </si>
  <si>
    <t>Arrboles</t>
  </si>
  <si>
    <t>Se considera una poblacion de 160 arboles / Ha: a una distancia de siembra de 8*8, mas un 8% de perdida</t>
  </si>
  <si>
    <t>año 2</t>
  </si>
  <si>
    <t xml:space="preserve"> Mantenimiento de rompeviento</t>
  </si>
  <si>
    <t>Enmiendas (calcio, magnesio)</t>
  </si>
  <si>
    <t>Microorganismos Trichoderma</t>
  </si>
  <si>
    <t>0.50</t>
  </si>
  <si>
    <t>1.5</t>
  </si>
  <si>
    <t>Año 3</t>
  </si>
  <si>
    <t>Aplicación de microoganismos Trichoderma</t>
  </si>
  <si>
    <t>aplicación de microorganismos- Trichoderma</t>
  </si>
  <si>
    <t>Aplicación de microorganismos- Trichoderma</t>
  </si>
  <si>
    <t>Cosecha y transporte</t>
  </si>
  <si>
    <t>Cosecha manual</t>
  </si>
  <si>
    <t>Cajas plasticas</t>
  </si>
  <si>
    <t>Empaque</t>
  </si>
  <si>
    <t>Año 4</t>
  </si>
  <si>
    <t>Fertilizantes químico 15-15-15 ó similar</t>
  </si>
  <si>
    <t>0.5</t>
  </si>
  <si>
    <t>Año 5</t>
  </si>
  <si>
    <t>unidad</t>
  </si>
  <si>
    <t>cosecha manual</t>
  </si>
  <si>
    <t>Mantenimiento de rompeviento</t>
  </si>
  <si>
    <t>Imprevistos (10%)</t>
  </si>
  <si>
    <t>Memoria de calculo</t>
  </si>
  <si>
    <t>Se considera que apartir del sexto año, se estabilizan los costos de operación y de produccion</t>
  </si>
  <si>
    <t>Se estima un incremento anual en los costos de operación del 12%</t>
  </si>
  <si>
    <t>año 6</t>
  </si>
  <si>
    <t>Con respecto al valor de la produccion se estima un incrento anual del 8%</t>
  </si>
  <si>
    <t>se estima un precio promedio actual por kilo de 750.00 por kilo, considerandose los calibres supremo y super extra</t>
  </si>
  <si>
    <t>FLUJO DE CAJA</t>
  </si>
  <si>
    <t>1 AÑO</t>
  </si>
  <si>
    <t>2 AÑO</t>
  </si>
  <si>
    <t>3 AÑO</t>
  </si>
  <si>
    <t>4 AÑO</t>
  </si>
  <si>
    <t>5 AÑO</t>
  </si>
  <si>
    <t>6 AÑO</t>
  </si>
  <si>
    <t>CONCEPTO</t>
  </si>
  <si>
    <t>CO. UNIT</t>
  </si>
  <si>
    <t>CO. TOTAL</t>
  </si>
  <si>
    <t>CANTID</t>
  </si>
  <si>
    <t xml:space="preserve">CO TOTAL </t>
  </si>
  <si>
    <t xml:space="preserve">CANT </t>
  </si>
  <si>
    <t>CANTD</t>
  </si>
  <si>
    <t xml:space="preserve">CO. TOTAL </t>
  </si>
  <si>
    <t>Costo de operación anual</t>
  </si>
  <si>
    <t>Total de costos</t>
  </si>
  <si>
    <t>Producción por árbol (kg)</t>
  </si>
  <si>
    <t>Producción por hectárea (kg/Ha)</t>
  </si>
  <si>
    <t>Valor de la producción  colones/kg</t>
  </si>
  <si>
    <t>Total de ingresos</t>
  </si>
  <si>
    <t>SALDO DE OPERACIÓN POR AÑO</t>
  </si>
  <si>
    <t>SALDO ACUMULADO EN CAJA</t>
  </si>
  <si>
    <t>Convencional zona Los Santos, variedad Hass                        Marzo 2014</t>
  </si>
  <si>
    <t>Convencional zona Los Santos</t>
  </si>
  <si>
    <t>Convencional zona Los Santos                                               Marzo 2014</t>
  </si>
  <si>
    <t>Imprevistos</t>
  </si>
  <si>
    <t>Incremento de costos (devaluación) anual</t>
  </si>
  <si>
    <t>Establecimiento del Cultivo de aguacate</t>
  </si>
  <si>
    <t>Se estima 200 mts lineales</t>
  </si>
  <si>
    <t>Obras de conserv. Suelo</t>
  </si>
  <si>
    <t xml:space="preserve">Se parte de lo indicado en el decreto N del M T S S para el establecimiento del costo de mano de obra  </t>
  </si>
  <si>
    <t>La zona corresponde a altos vientos lo que es necesario el uso de rompevientos</t>
  </si>
  <si>
    <t>Riego Manual con</t>
  </si>
  <si>
    <t>ml</t>
  </si>
  <si>
    <t>Asistencia tecnica</t>
  </si>
  <si>
    <t>Benomil o similar</t>
  </si>
  <si>
    <t>8 años</t>
  </si>
  <si>
    <t>Establecimiento del cultivo de aguacate</t>
  </si>
  <si>
    <t>Convencional zona Los Santos     Variedad Hass                          Marzo 2014</t>
  </si>
  <si>
    <t>gramos</t>
  </si>
  <si>
    <t>La estructura de costos se realiza en base a la variedad Hass por su producción y excelente mercado</t>
  </si>
  <si>
    <t xml:space="preserve">Fuente: MAG Frailes, ing. Marvin Garvanzo. </t>
  </si>
</sst>
</file>

<file path=xl/styles.xml><?xml version="1.0" encoding="utf-8"?>
<styleSheet xmlns="http://schemas.openxmlformats.org/spreadsheetml/2006/main">
  <numFmts count="5">
    <numFmt numFmtId="181" formatCode="#,##0.0"/>
    <numFmt numFmtId="182" formatCode="#,##0.000"/>
    <numFmt numFmtId="184" formatCode="#,##0.0000"/>
    <numFmt numFmtId="195" formatCode="#,##0.00000"/>
    <numFmt numFmtId="198" formatCode="0\ &quot;o similar&quot;"/>
  </numFmts>
  <fonts count="16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2" borderId="1" xfId="0" applyNumberFormat="1" applyFont="1" applyFill="1" applyBorder="1" applyAlignment="1">
      <alignment horizontal="center" vertical="center"/>
    </xf>
    <xf numFmtId="182" fontId="4" fillId="0" borderId="0" xfId="0" applyNumberFormat="1" applyFont="1"/>
    <xf numFmtId="4" fontId="5" fillId="0" borderId="2" xfId="0" applyNumberFormat="1" applyFont="1" applyBorder="1"/>
    <xf numFmtId="10" fontId="4" fillId="0" borderId="0" xfId="1" applyNumberFormat="1" applyFont="1"/>
    <xf numFmtId="181" fontId="4" fillId="0" borderId="0" xfId="0" applyNumberFormat="1" applyFont="1"/>
    <xf numFmtId="0" fontId="4" fillId="0" borderId="0" xfId="0" applyNumberFormat="1" applyFont="1"/>
    <xf numFmtId="2" fontId="4" fillId="0" borderId="0" xfId="0" applyNumberFormat="1" applyFont="1" applyAlignment="1">
      <alignment horizontal="center"/>
    </xf>
    <xf numFmtId="184" fontId="4" fillId="0" borderId="0" xfId="0" applyNumberFormat="1" applyFont="1"/>
    <xf numFmtId="195" fontId="4" fillId="0" borderId="0" xfId="0" applyNumberFormat="1" applyFont="1"/>
    <xf numFmtId="0" fontId="4" fillId="0" borderId="3" xfId="0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3" xfId="0" applyNumberFormat="1" applyFont="1" applyBorder="1"/>
    <xf numFmtId="10" fontId="4" fillId="0" borderId="3" xfId="1" applyNumberFormat="1" applyFont="1" applyBorder="1"/>
    <xf numFmtId="0" fontId="4" fillId="0" borderId="6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4" fontId="4" fillId="3" borderId="3" xfId="0" applyNumberFormat="1" applyFont="1" applyFill="1" applyBorder="1"/>
    <xf numFmtId="198" fontId="4" fillId="0" borderId="6" xfId="0" applyNumberFormat="1" applyFont="1" applyBorder="1"/>
    <xf numFmtId="0" fontId="4" fillId="0" borderId="0" xfId="0" applyFont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/>
    <xf numFmtId="10" fontId="4" fillId="4" borderId="1" xfId="1" applyNumberFormat="1" applyFont="1" applyFill="1" applyBorder="1"/>
    <xf numFmtId="4" fontId="4" fillId="4" borderId="0" xfId="0" applyNumberFormat="1" applyFont="1" applyFill="1"/>
    <xf numFmtId="0" fontId="4" fillId="4" borderId="0" xfId="0" applyFont="1" applyFill="1"/>
    <xf numFmtId="10" fontId="4" fillId="4" borderId="1" xfId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0" fontId="4" fillId="4" borderId="0" xfId="1" applyNumberFormat="1" applyFont="1" applyFill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4" fontId="5" fillId="4" borderId="1" xfId="0" applyNumberFormat="1" applyFont="1" applyFill="1" applyBorder="1"/>
    <xf numFmtId="10" fontId="5" fillId="4" borderId="1" xfId="1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/>
    <xf numFmtId="0" fontId="3" fillId="0" borderId="0" xfId="0" applyFont="1"/>
    <xf numFmtId="4" fontId="1" fillId="0" borderId="4" xfId="0" applyNumberFormat="1" applyFont="1" applyBorder="1"/>
    <xf numFmtId="0" fontId="0" fillId="0" borderId="0" xfId="0" applyAlignment="1">
      <alignment horizontal="left" vertical="center"/>
    </xf>
    <xf numFmtId="0" fontId="7" fillId="0" borderId="0" xfId="0" applyFont="1"/>
    <xf numFmtId="0" fontId="8" fillId="5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9" fillId="0" borderId="10" xfId="0" applyFont="1" applyBorder="1"/>
    <xf numFmtId="0" fontId="0" fillId="0" borderId="10" xfId="0" applyBorder="1"/>
    <xf numFmtId="4" fontId="0" fillId="0" borderId="10" xfId="0" applyNumberFormat="1" applyBorder="1"/>
    <xf numFmtId="3" fontId="0" fillId="0" borderId="10" xfId="0" applyNumberFormat="1" applyBorder="1"/>
    <xf numFmtId="0" fontId="9" fillId="0" borderId="0" xfId="0" applyFont="1"/>
    <xf numFmtId="0" fontId="10" fillId="0" borderId="0" xfId="0" applyFont="1"/>
    <xf numFmtId="0" fontId="0" fillId="0" borderId="10" xfId="0" applyFill="1" applyBorder="1"/>
    <xf numFmtId="0" fontId="0" fillId="0" borderId="0" xfId="0" applyFill="1"/>
    <xf numFmtId="4" fontId="0" fillId="0" borderId="10" xfId="0" applyNumberFormat="1" applyFill="1" applyBorder="1"/>
    <xf numFmtId="3" fontId="0" fillId="0" borderId="10" xfId="0" applyNumberFormat="1" applyFill="1" applyBorder="1"/>
    <xf numFmtId="9" fontId="0" fillId="0" borderId="10" xfId="0" applyNumberFormat="1" applyFill="1" applyBorder="1"/>
    <xf numFmtId="0" fontId="1" fillId="4" borderId="1" xfId="0" applyFont="1" applyFill="1" applyBorder="1"/>
    <xf numFmtId="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4" fontId="4" fillId="4" borderId="0" xfId="0" applyNumberFormat="1" applyFont="1" applyFill="1" applyBorder="1"/>
    <xf numFmtId="10" fontId="4" fillId="4" borderId="0" xfId="1" applyNumberFormat="1" applyFont="1" applyFill="1" applyBorder="1"/>
    <xf numFmtId="0" fontId="1" fillId="4" borderId="0" xfId="0" applyFont="1" applyFill="1" applyBorder="1"/>
    <xf numFmtId="9" fontId="4" fillId="4" borderId="0" xfId="0" applyNumberFormat="1" applyFon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  <xf numFmtId="9" fontId="9" fillId="0" borderId="10" xfId="0" applyNumberFormat="1" applyFont="1" applyBorder="1"/>
    <xf numFmtId="0" fontId="1" fillId="3" borderId="3" xfId="0" applyFont="1" applyFill="1" applyBorder="1" applyAlignment="1">
      <alignment horizontal="center"/>
    </xf>
    <xf numFmtId="4" fontId="1" fillId="0" borderId="0" xfId="0" applyNumberFormat="1" applyFont="1"/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2" fillId="0" borderId="10" xfId="0" applyNumberFormat="1" applyFont="1" applyFill="1" applyBorder="1"/>
    <xf numFmtId="0" fontId="12" fillId="0" borderId="10" xfId="0" applyFont="1" applyFill="1" applyBorder="1"/>
    <xf numFmtId="0" fontId="12" fillId="0" borderId="10" xfId="0" applyFont="1" applyBorder="1"/>
    <xf numFmtId="4" fontId="12" fillId="0" borderId="10" xfId="0" applyNumberFormat="1" applyFont="1" applyBorder="1"/>
    <xf numFmtId="0" fontId="8" fillId="6" borderId="11" xfId="0" applyFont="1" applyFill="1" applyBorder="1" applyAlignment="1">
      <alignment horizontal="center"/>
    </xf>
    <xf numFmtId="0" fontId="0" fillId="0" borderId="11" xfId="0" applyBorder="1"/>
    <xf numFmtId="4" fontId="0" fillId="0" borderId="11" xfId="0" applyNumberFormat="1" applyBorder="1"/>
    <xf numFmtId="3" fontId="0" fillId="0" borderId="11" xfId="0" applyNumberFormat="1" applyBorder="1"/>
    <xf numFmtId="3" fontId="0" fillId="0" borderId="11" xfId="0" applyNumberFormat="1" applyFill="1" applyBorder="1"/>
    <xf numFmtId="4" fontId="0" fillId="0" borderId="11" xfId="0" applyNumberFormat="1" applyFill="1" applyBorder="1"/>
    <xf numFmtId="4" fontId="11" fillId="0" borderId="11" xfId="0" applyNumberFormat="1" applyFont="1" applyBorder="1"/>
    <xf numFmtId="0" fontId="0" fillId="7" borderId="10" xfId="0" applyFill="1" applyBorder="1" applyAlignment="1">
      <alignment horizontal="left" vertical="center"/>
    </xf>
    <xf numFmtId="0" fontId="9" fillId="7" borderId="10" xfId="0" applyFont="1" applyFill="1" applyBorder="1"/>
    <xf numFmtId="0" fontId="15" fillId="7" borderId="10" xfId="0" applyFont="1" applyFill="1" applyBorder="1"/>
    <xf numFmtId="0" fontId="5" fillId="0" borderId="0" xfId="0" applyFo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topLeftCell="A17" zoomScale="93" zoomScaleNormal="93" workbookViewId="0">
      <selection activeCell="A81" sqref="A81"/>
    </sheetView>
  </sheetViews>
  <sheetFormatPr baseColWidth="10" defaultRowHeight="15"/>
  <cols>
    <col min="1" max="1" width="22.5703125" style="1" customWidth="1"/>
    <col min="2" max="2" width="12.85546875" style="1" customWidth="1"/>
    <col min="3" max="3" width="10.42578125" style="1" customWidth="1"/>
    <col min="4" max="4" width="30" style="1" customWidth="1"/>
    <col min="5" max="5" width="15.140625" style="2" customWidth="1"/>
    <col min="6" max="6" width="13.28515625" style="2" customWidth="1"/>
    <col min="7" max="7" width="10.5703125" style="1" customWidth="1"/>
    <col min="8" max="8" width="13" style="1" bestFit="1" customWidth="1"/>
    <col min="9" max="9" width="15.7109375" style="1" customWidth="1"/>
    <col min="10" max="10" width="13" style="1" customWidth="1"/>
    <col min="11" max="16384" width="11.42578125" style="1"/>
  </cols>
  <sheetData>
    <row r="1" spans="1:11">
      <c r="A1" s="78" t="s">
        <v>12</v>
      </c>
      <c r="B1" s="79"/>
      <c r="C1" s="79"/>
      <c r="D1" s="79"/>
      <c r="E1" s="79"/>
      <c r="F1" s="79"/>
      <c r="G1" s="79"/>
      <c r="H1" s="79"/>
      <c r="I1" s="80"/>
    </row>
    <row r="2" spans="1:11" ht="10.5" customHeight="1"/>
    <row r="3" spans="1:11">
      <c r="A3" s="1" t="s">
        <v>19</v>
      </c>
      <c r="B3" s="43" t="s">
        <v>154</v>
      </c>
      <c r="C3" s="23"/>
      <c r="D3" s="23"/>
      <c r="E3" s="19"/>
      <c r="F3" s="20"/>
      <c r="G3" s="3" t="s">
        <v>4</v>
      </c>
      <c r="H3" s="21"/>
      <c r="I3" s="21"/>
      <c r="J3" s="4"/>
      <c r="K3" s="4"/>
    </row>
    <row r="4" spans="1:11">
      <c r="A4" s="1" t="s">
        <v>0</v>
      </c>
      <c r="B4" s="24" t="s">
        <v>45</v>
      </c>
      <c r="C4" s="25"/>
      <c r="D4" s="29"/>
      <c r="E4" s="1"/>
      <c r="F4" s="1" t="s">
        <v>18</v>
      </c>
      <c r="H4" s="17" t="s">
        <v>46</v>
      </c>
      <c r="I4" s="77" t="s">
        <v>163</v>
      </c>
      <c r="J4" s="4"/>
      <c r="K4" s="4"/>
    </row>
    <row r="5" spans="1:11">
      <c r="A5" s="1" t="s">
        <v>14</v>
      </c>
      <c r="B5" s="81" t="s">
        <v>149</v>
      </c>
      <c r="C5" s="82"/>
      <c r="D5" s="82"/>
      <c r="E5" s="82"/>
      <c r="F5" s="82"/>
      <c r="G5" s="82"/>
      <c r="H5" s="82"/>
      <c r="I5" s="83"/>
      <c r="J5" s="4"/>
      <c r="K5" s="4"/>
    </row>
    <row r="6" spans="1:11" ht="8.25" customHeight="1">
      <c r="F6" s="3"/>
      <c r="G6" s="4"/>
      <c r="H6" s="4"/>
      <c r="I6" s="4"/>
      <c r="J6" s="4"/>
      <c r="K6" s="4"/>
    </row>
    <row r="7" spans="1:11">
      <c r="A7" s="84" t="s">
        <v>20</v>
      </c>
      <c r="B7" s="85"/>
      <c r="C7" s="85"/>
      <c r="D7" s="5" t="s">
        <v>17</v>
      </c>
      <c r="E7" s="5" t="s">
        <v>1</v>
      </c>
      <c r="F7" s="5" t="s">
        <v>2</v>
      </c>
      <c r="G7" s="5" t="s">
        <v>8</v>
      </c>
      <c r="H7" s="5" t="s">
        <v>3</v>
      </c>
      <c r="I7" s="5" t="s">
        <v>10</v>
      </c>
      <c r="J7" s="4"/>
      <c r="K7" s="4"/>
    </row>
    <row r="8" spans="1:11" ht="3.75" customHeight="1">
      <c r="E8" s="1"/>
      <c r="F8" s="1"/>
      <c r="K8" s="4"/>
    </row>
    <row r="9" spans="1:11">
      <c r="A9" s="18"/>
      <c r="B9" s="19"/>
      <c r="C9" s="20"/>
      <c r="D9" s="20"/>
      <c r="E9" s="14"/>
      <c r="F9" s="14"/>
      <c r="G9" s="21"/>
      <c r="H9" s="21"/>
      <c r="I9" s="22" t="str">
        <f>+IF(A9=0," ",H9/$H$77)</f>
        <v xml:space="preserve"> </v>
      </c>
      <c r="J9" s="4"/>
      <c r="K9" s="4"/>
    </row>
    <row r="10" spans="1:11">
      <c r="A10" s="18"/>
      <c r="B10" s="19"/>
      <c r="C10" s="20"/>
      <c r="D10" s="20"/>
      <c r="E10" s="14"/>
      <c r="F10" s="14"/>
      <c r="G10" s="21"/>
      <c r="H10" s="21"/>
      <c r="I10" s="22" t="str">
        <f>+IF(A10=0," ",H10/$H$77)</f>
        <v xml:space="preserve"> </v>
      </c>
      <c r="J10" s="4"/>
      <c r="K10" s="4"/>
    </row>
    <row r="11" spans="1:11">
      <c r="A11" s="18"/>
      <c r="B11" s="19"/>
      <c r="C11" s="20"/>
      <c r="D11" s="20"/>
      <c r="E11" s="14"/>
      <c r="F11" s="14"/>
      <c r="G11" s="21"/>
      <c r="H11" s="21"/>
      <c r="I11" s="22" t="str">
        <f>+IF(A11=0," ",H11/$H$77)</f>
        <v xml:space="preserve"> </v>
      </c>
      <c r="J11" s="4"/>
      <c r="K11" s="4"/>
    </row>
    <row r="12" spans="1:11">
      <c r="A12" s="18"/>
      <c r="B12" s="19"/>
      <c r="C12" s="20"/>
      <c r="D12" s="20"/>
      <c r="E12" s="14"/>
      <c r="F12" s="14"/>
      <c r="G12" s="21"/>
      <c r="H12" s="21"/>
      <c r="I12" s="22" t="str">
        <f>+IF(A12=0," ",H12/$H$77)</f>
        <v xml:space="preserve"> </v>
      </c>
      <c r="J12" s="4"/>
      <c r="K12" s="4"/>
    </row>
    <row r="13" spans="1:11">
      <c r="A13" s="18"/>
      <c r="B13" s="19"/>
      <c r="C13" s="20"/>
      <c r="D13" s="20"/>
      <c r="E13" s="14"/>
      <c r="F13" s="14"/>
      <c r="G13" s="21"/>
      <c r="H13" s="21"/>
      <c r="I13" s="22" t="str">
        <f>+IF(A13=0," ",H13/$H$77)</f>
        <v xml:space="preserve"> </v>
      </c>
      <c r="J13" s="4"/>
      <c r="K13" s="4"/>
    </row>
    <row r="14" spans="1:11" ht="6.75" customHeight="1">
      <c r="G14" s="4"/>
      <c r="H14" s="4"/>
      <c r="I14" s="8"/>
      <c r="J14" s="4"/>
      <c r="K14" s="4"/>
    </row>
    <row r="15" spans="1:11">
      <c r="A15" s="30" t="s">
        <v>13</v>
      </c>
      <c r="B15" s="30"/>
      <c r="C15" s="30"/>
      <c r="D15" s="30"/>
      <c r="E15" s="31"/>
      <c r="F15" s="31"/>
      <c r="G15" s="32"/>
      <c r="H15" s="32">
        <f>SUM(H9:H13)</f>
        <v>0</v>
      </c>
      <c r="I15" s="33">
        <f>+IF(H77=0,0,H15/$H$77)</f>
        <v>0</v>
      </c>
      <c r="J15" s="4"/>
      <c r="K15" s="4"/>
    </row>
    <row r="16" spans="1:11" ht="9.75" customHeight="1">
      <c r="G16" s="4"/>
      <c r="H16" s="4"/>
      <c r="I16" s="8"/>
      <c r="J16" s="4"/>
      <c r="K16" s="4"/>
    </row>
    <row r="17" spans="1:11">
      <c r="A17" s="43" t="s">
        <v>21</v>
      </c>
      <c r="B17" s="44"/>
      <c r="C17" s="45"/>
      <c r="D17" s="45" t="s">
        <v>22</v>
      </c>
      <c r="E17" s="46" t="s">
        <v>23</v>
      </c>
      <c r="F17" s="46">
        <v>8</v>
      </c>
      <c r="G17" s="47">
        <v>8944</v>
      </c>
      <c r="H17" s="47">
        <v>71552</v>
      </c>
      <c r="I17" s="22">
        <f t="shared" ref="I17:I33" si="0">+IF(A17=0," ",H17/$H$77)</f>
        <v>3.925999578411557E-2</v>
      </c>
      <c r="J17" s="10"/>
      <c r="K17" s="4"/>
    </row>
    <row r="18" spans="1:11">
      <c r="A18" s="43" t="s">
        <v>24</v>
      </c>
      <c r="B18" s="44"/>
      <c r="C18" s="48"/>
      <c r="D18" s="48" t="s">
        <v>22</v>
      </c>
      <c r="E18" s="46" t="s">
        <v>76</v>
      </c>
      <c r="F18" s="46">
        <v>4</v>
      </c>
      <c r="G18" s="47">
        <v>1118</v>
      </c>
      <c r="H18" s="47">
        <v>1118</v>
      </c>
      <c r="I18" s="22">
        <f t="shared" si="0"/>
        <v>6.1343743412680578E-4</v>
      </c>
      <c r="J18" s="4"/>
      <c r="K18" s="4"/>
    </row>
    <row r="19" spans="1:11">
      <c r="A19" s="43" t="s">
        <v>25</v>
      </c>
      <c r="B19" s="44"/>
      <c r="C19" s="45"/>
      <c r="D19" s="45" t="s">
        <v>22</v>
      </c>
      <c r="E19" s="46" t="s">
        <v>23</v>
      </c>
      <c r="F19" s="46">
        <v>1</v>
      </c>
      <c r="G19" s="47">
        <v>8944</v>
      </c>
      <c r="H19" s="47">
        <v>8944</v>
      </c>
      <c r="I19" s="22">
        <f t="shared" si="0"/>
        <v>4.9074994730144463E-3</v>
      </c>
      <c r="J19" s="4"/>
      <c r="K19" s="4"/>
    </row>
    <row r="20" spans="1:11">
      <c r="A20" s="43" t="s">
        <v>26</v>
      </c>
      <c r="B20" s="44"/>
      <c r="C20" s="45"/>
      <c r="D20" s="45" t="s">
        <v>22</v>
      </c>
      <c r="E20" s="46" t="s">
        <v>23</v>
      </c>
      <c r="F20" s="46">
        <v>2</v>
      </c>
      <c r="G20" s="47">
        <v>8944</v>
      </c>
      <c r="H20" s="47">
        <v>17888</v>
      </c>
      <c r="I20" s="22">
        <f t="shared" si="0"/>
        <v>9.8149989460288925E-3</v>
      </c>
      <c r="J20" s="4"/>
      <c r="K20" s="4"/>
    </row>
    <row r="21" spans="1:11">
      <c r="A21" s="43" t="s">
        <v>32</v>
      </c>
      <c r="B21" s="44"/>
      <c r="C21" s="45"/>
      <c r="D21" s="45" t="s">
        <v>22</v>
      </c>
      <c r="E21" s="46" t="s">
        <v>23</v>
      </c>
      <c r="F21" s="46">
        <v>9</v>
      </c>
      <c r="G21" s="47">
        <v>8944</v>
      </c>
      <c r="H21" s="47">
        <v>80946</v>
      </c>
      <c r="I21" s="22">
        <f t="shared" si="0"/>
        <v>4.4414406567825061E-2</v>
      </c>
      <c r="J21" s="4"/>
      <c r="K21" s="4"/>
    </row>
    <row r="22" spans="1:11">
      <c r="A22" s="43" t="s">
        <v>27</v>
      </c>
      <c r="B22" s="44"/>
      <c r="C22" s="45"/>
      <c r="D22" s="45" t="s">
        <v>156</v>
      </c>
      <c r="E22" s="46" t="s">
        <v>23</v>
      </c>
      <c r="F22" s="46">
        <v>4</v>
      </c>
      <c r="G22" s="47">
        <v>8944</v>
      </c>
      <c r="H22" s="47">
        <v>35776</v>
      </c>
      <c r="I22" s="22">
        <f t="shared" si="0"/>
        <v>1.9629997892057785E-2</v>
      </c>
      <c r="J22" s="4"/>
      <c r="K22" s="4"/>
    </row>
    <row r="23" spans="1:11">
      <c r="A23" s="43" t="s">
        <v>28</v>
      </c>
      <c r="B23" s="44"/>
      <c r="C23" s="45"/>
      <c r="D23" s="45" t="s">
        <v>156</v>
      </c>
      <c r="E23" s="46" t="s">
        <v>23</v>
      </c>
      <c r="F23" s="46">
        <v>11</v>
      </c>
      <c r="G23" s="47">
        <v>8944</v>
      </c>
      <c r="H23" s="47">
        <v>98384</v>
      </c>
      <c r="I23" s="22">
        <f t="shared" si="0"/>
        <v>5.3982494203158905E-2</v>
      </c>
      <c r="J23" s="4"/>
      <c r="K23" s="4"/>
    </row>
    <row r="24" spans="1:11">
      <c r="A24" s="43" t="s">
        <v>43</v>
      </c>
      <c r="B24" s="44"/>
      <c r="C24" s="45"/>
      <c r="D24" s="45" t="s">
        <v>156</v>
      </c>
      <c r="E24" s="46" t="s">
        <v>23</v>
      </c>
      <c r="F24" s="46">
        <v>3</v>
      </c>
      <c r="G24" s="47">
        <v>8944</v>
      </c>
      <c r="H24" s="47">
        <v>26832</v>
      </c>
      <c r="I24" s="22">
        <f t="shared" si="0"/>
        <v>1.4722498419043337E-2</v>
      </c>
      <c r="J24" s="4"/>
      <c r="K24" s="4"/>
    </row>
    <row r="25" spans="1:11">
      <c r="A25" s="43" t="s">
        <v>29</v>
      </c>
      <c r="B25" s="44"/>
      <c r="C25" s="45"/>
      <c r="D25" s="45" t="s">
        <v>30</v>
      </c>
      <c r="E25" s="46" t="s">
        <v>23</v>
      </c>
      <c r="F25" s="46">
        <v>6</v>
      </c>
      <c r="G25" s="47">
        <v>8944</v>
      </c>
      <c r="H25" s="47">
        <v>53664</v>
      </c>
      <c r="I25" s="22">
        <f t="shared" si="0"/>
        <v>2.9444996838086674E-2</v>
      </c>
      <c r="J25" s="4"/>
      <c r="K25" s="4"/>
    </row>
    <row r="26" spans="1:11">
      <c r="A26" s="43" t="s">
        <v>31</v>
      </c>
      <c r="B26" s="44"/>
      <c r="C26" s="45"/>
      <c r="D26" s="45" t="s">
        <v>30</v>
      </c>
      <c r="E26" s="46" t="s">
        <v>23</v>
      </c>
      <c r="F26" s="46">
        <v>4</v>
      </c>
      <c r="G26" s="47">
        <v>8944</v>
      </c>
      <c r="H26" s="47">
        <v>35776</v>
      </c>
      <c r="I26" s="22">
        <f t="shared" si="0"/>
        <v>1.9629997892057785E-2</v>
      </c>
      <c r="J26" s="4"/>
      <c r="K26" s="4"/>
    </row>
    <row r="27" spans="1:11">
      <c r="A27" s="43" t="s">
        <v>77</v>
      </c>
      <c r="B27" s="44"/>
      <c r="C27" s="45"/>
      <c r="D27" s="45" t="s">
        <v>30</v>
      </c>
      <c r="E27" s="46" t="s">
        <v>23</v>
      </c>
      <c r="F27" s="46">
        <v>4</v>
      </c>
      <c r="G27" s="47">
        <v>8944</v>
      </c>
      <c r="H27" s="47">
        <v>35776</v>
      </c>
      <c r="I27" s="22">
        <f t="shared" si="0"/>
        <v>1.9629997892057785E-2</v>
      </c>
      <c r="J27" s="4"/>
      <c r="K27" s="4"/>
    </row>
    <row r="28" spans="1:11">
      <c r="A28" s="43" t="s">
        <v>35</v>
      </c>
      <c r="B28" s="44"/>
      <c r="C28" s="45"/>
      <c r="D28" s="45" t="s">
        <v>36</v>
      </c>
      <c r="E28" s="46" t="s">
        <v>23</v>
      </c>
      <c r="F28" s="46">
        <v>2</v>
      </c>
      <c r="G28" s="47">
        <v>8944</v>
      </c>
      <c r="H28" s="47">
        <v>17888</v>
      </c>
      <c r="I28" s="22">
        <f t="shared" si="0"/>
        <v>9.8149989460288925E-3</v>
      </c>
      <c r="J28" s="4"/>
      <c r="K28" s="4"/>
    </row>
    <row r="29" spans="1:11">
      <c r="A29" s="43" t="s">
        <v>37</v>
      </c>
      <c r="B29" s="44"/>
      <c r="C29" s="45"/>
      <c r="D29" s="45" t="s">
        <v>36</v>
      </c>
      <c r="E29" s="46" t="s">
        <v>23</v>
      </c>
      <c r="F29" s="46">
        <v>2</v>
      </c>
      <c r="G29" s="47">
        <v>8944</v>
      </c>
      <c r="H29" s="47">
        <v>17888</v>
      </c>
      <c r="I29" s="22">
        <f t="shared" si="0"/>
        <v>9.8149989460288925E-3</v>
      </c>
      <c r="J29" s="4"/>
      <c r="K29" s="4"/>
    </row>
    <row r="30" spans="1:11">
      <c r="A30" s="43" t="s">
        <v>41</v>
      </c>
      <c r="B30" s="44"/>
      <c r="C30" s="45"/>
      <c r="D30" s="45" t="s">
        <v>36</v>
      </c>
      <c r="E30" s="46" t="s">
        <v>23</v>
      </c>
      <c r="F30" s="46">
        <v>2</v>
      </c>
      <c r="G30" s="47">
        <v>8944</v>
      </c>
      <c r="H30" s="47">
        <v>17888</v>
      </c>
      <c r="I30" s="22">
        <f t="shared" si="0"/>
        <v>9.8149989460288925E-3</v>
      </c>
      <c r="J30" s="4"/>
      <c r="K30" s="4"/>
    </row>
    <row r="31" spans="1:11">
      <c r="A31" s="43" t="s">
        <v>60</v>
      </c>
      <c r="B31" s="44"/>
      <c r="C31" s="45"/>
      <c r="D31" s="45" t="s">
        <v>34</v>
      </c>
      <c r="E31" s="46" t="s">
        <v>23</v>
      </c>
      <c r="F31" s="46">
        <v>4</v>
      </c>
      <c r="G31" s="47">
        <v>8944</v>
      </c>
      <c r="H31" s="47">
        <v>35776</v>
      </c>
      <c r="I31" s="22">
        <f t="shared" si="0"/>
        <v>1.9629997892057785E-2</v>
      </c>
      <c r="J31" s="4"/>
      <c r="K31" s="4"/>
    </row>
    <row r="32" spans="1:11">
      <c r="A32" s="43" t="s">
        <v>105</v>
      </c>
      <c r="B32" s="44"/>
      <c r="C32" s="45"/>
      <c r="D32" s="45" t="s">
        <v>34</v>
      </c>
      <c r="E32" s="46" t="s">
        <v>23</v>
      </c>
      <c r="F32" s="46">
        <v>1</v>
      </c>
      <c r="G32" s="47">
        <v>8944</v>
      </c>
      <c r="H32" s="47">
        <v>8944</v>
      </c>
      <c r="I32" s="22">
        <f t="shared" si="0"/>
        <v>4.9074994730144463E-3</v>
      </c>
      <c r="J32" s="4"/>
      <c r="K32" s="4"/>
    </row>
    <row r="33" spans="1:11">
      <c r="A33" s="43" t="s">
        <v>33</v>
      </c>
      <c r="B33" s="44"/>
      <c r="C33" s="45"/>
      <c r="D33" s="45" t="s">
        <v>34</v>
      </c>
      <c r="E33" s="46" t="s">
        <v>23</v>
      </c>
      <c r="F33" s="46">
        <v>4</v>
      </c>
      <c r="G33" s="47">
        <v>8944</v>
      </c>
      <c r="H33" s="47">
        <v>35776</v>
      </c>
      <c r="I33" s="22">
        <f t="shared" si="0"/>
        <v>1.9629997892057785E-2</v>
      </c>
      <c r="J33" s="4"/>
      <c r="K33" s="4"/>
    </row>
    <row r="34" spans="1:11">
      <c r="A34" s="43" t="s">
        <v>42</v>
      </c>
      <c r="B34" s="44"/>
      <c r="C34" s="45"/>
      <c r="D34" s="45" t="s">
        <v>34</v>
      </c>
      <c r="E34" s="46" t="s">
        <v>23</v>
      </c>
      <c r="F34" s="46"/>
      <c r="G34" s="47"/>
      <c r="H34" s="47"/>
      <c r="I34" s="22"/>
      <c r="J34" s="4"/>
      <c r="K34" s="4"/>
    </row>
    <row r="35" spans="1:11">
      <c r="A35" s="43" t="s">
        <v>38</v>
      </c>
      <c r="B35" s="44"/>
      <c r="C35" s="45"/>
      <c r="D35" s="45" t="s">
        <v>39</v>
      </c>
      <c r="E35" s="46" t="s">
        <v>23</v>
      </c>
      <c r="F35" s="46">
        <v>2</v>
      </c>
      <c r="G35" s="47">
        <v>8944</v>
      </c>
      <c r="H35" s="47">
        <v>17888</v>
      </c>
      <c r="I35" s="22">
        <f>+IF(A35=0," ",H35/$H$77)</f>
        <v>9.8149989460288925E-3</v>
      </c>
      <c r="J35" s="4"/>
      <c r="K35" s="4"/>
    </row>
    <row r="36" spans="1:11">
      <c r="A36" s="43" t="s">
        <v>40</v>
      </c>
      <c r="B36" s="44"/>
      <c r="C36" s="45"/>
      <c r="D36" s="45" t="s">
        <v>39</v>
      </c>
      <c r="E36" s="46" t="s">
        <v>23</v>
      </c>
      <c r="F36" s="46">
        <v>2</v>
      </c>
      <c r="G36" s="47">
        <v>8944</v>
      </c>
      <c r="H36" s="47">
        <v>17888</v>
      </c>
      <c r="I36" s="22">
        <f>+IF(A36=0," ",H36/$H$77)</f>
        <v>9.8149989460288925E-3</v>
      </c>
      <c r="J36" s="4"/>
      <c r="K36" s="4"/>
    </row>
    <row r="37" spans="1:11">
      <c r="A37" s="43"/>
      <c r="B37" s="44"/>
      <c r="C37" s="45"/>
      <c r="D37" s="45"/>
      <c r="E37" s="46"/>
      <c r="F37" s="46"/>
      <c r="G37" s="47"/>
      <c r="H37" s="47"/>
      <c r="I37" s="22" t="str">
        <f>+IF(A37=0," ",H37/$H$77)</f>
        <v xml:space="preserve"> </v>
      </c>
      <c r="J37" s="4"/>
      <c r="K37" s="4"/>
    </row>
    <row r="38" spans="1:11" ht="8.25" customHeight="1">
      <c r="F38" s="11"/>
      <c r="G38" s="4"/>
      <c r="H38" s="4"/>
      <c r="I38" s="8"/>
      <c r="J38" s="4"/>
      <c r="K38" s="4"/>
    </row>
    <row r="39" spans="1:11">
      <c r="A39" s="30" t="s">
        <v>6</v>
      </c>
      <c r="B39" s="30"/>
      <c r="C39" s="30"/>
      <c r="D39" s="30"/>
      <c r="E39" s="31"/>
      <c r="F39" s="31"/>
      <c r="G39" s="32"/>
      <c r="H39" s="32">
        <f>SUM(H17:H37)</f>
        <v>636592</v>
      </c>
      <c r="I39" s="33">
        <f>+IF(H88=0,0,H39/$H$77)</f>
        <v>0</v>
      </c>
      <c r="J39" s="13"/>
      <c r="K39" s="4"/>
    </row>
    <row r="40" spans="1:11">
      <c r="A40" s="30" t="s">
        <v>5</v>
      </c>
      <c r="B40" s="30"/>
      <c r="C40" s="30"/>
      <c r="D40" s="30"/>
      <c r="E40" s="36">
        <f>0.2517+0.0833+0.0417+0.0533+0.04</f>
        <v>0.47</v>
      </c>
      <c r="F40" s="31"/>
      <c r="G40" s="32"/>
      <c r="H40" s="32">
        <f>+H39*E40</f>
        <v>299198.24</v>
      </c>
      <c r="I40" s="33">
        <f>+IF(H89=0,0,H40/$H$77)</f>
        <v>0</v>
      </c>
      <c r="J40" s="4"/>
      <c r="K40" s="4"/>
    </row>
    <row r="41" spans="1:11">
      <c r="A41" s="30" t="s">
        <v>7</v>
      </c>
      <c r="B41" s="30"/>
      <c r="C41" s="30"/>
      <c r="D41" s="30"/>
      <c r="E41" s="31"/>
      <c r="F41" s="31"/>
      <c r="G41" s="32"/>
      <c r="H41" s="32">
        <f>+H39+H40</f>
        <v>935790.24</v>
      </c>
      <c r="I41" s="33">
        <f>+IF(H90=0,0,H41/$H$77)</f>
        <v>0</v>
      </c>
      <c r="J41" s="4"/>
      <c r="K41" s="4"/>
    </row>
    <row r="42" spans="1:11" ht="9.75" customHeight="1">
      <c r="G42" s="4"/>
      <c r="H42" s="4"/>
      <c r="I42" s="8"/>
      <c r="J42" s="4"/>
      <c r="K42" s="12"/>
    </row>
    <row r="43" spans="1:11">
      <c r="A43" s="18" t="s">
        <v>93</v>
      </c>
      <c r="B43" s="19"/>
      <c r="C43" s="20"/>
      <c r="D43" s="20"/>
      <c r="E43" s="14" t="s">
        <v>94</v>
      </c>
      <c r="F43" s="46">
        <v>168</v>
      </c>
      <c r="G43" s="47">
        <v>2700</v>
      </c>
      <c r="H43" s="47">
        <v>453600</v>
      </c>
      <c r="I43" s="22">
        <f t="shared" ref="I43:I66" si="1">+IF(A43=0," ",H43/$H$77)</f>
        <v>0.2488866011806074</v>
      </c>
      <c r="J43" s="4"/>
      <c r="K43" s="4"/>
    </row>
    <row r="44" spans="1:11">
      <c r="A44" s="18" t="s">
        <v>95</v>
      </c>
      <c r="B44" s="19"/>
      <c r="C44" s="20"/>
      <c r="D44" s="20"/>
      <c r="E44" s="14" t="s">
        <v>96</v>
      </c>
      <c r="F44" s="46">
        <v>250</v>
      </c>
      <c r="G44" s="47">
        <v>400</v>
      </c>
      <c r="H44" s="47">
        <v>100000</v>
      </c>
      <c r="I44" s="22">
        <f t="shared" si="1"/>
        <v>5.4869180154454897E-2</v>
      </c>
      <c r="J44" s="4"/>
      <c r="K44" s="4"/>
    </row>
    <row r="45" spans="1:11">
      <c r="A45" s="18" t="s">
        <v>92</v>
      </c>
      <c r="B45" s="19"/>
      <c r="C45" s="20"/>
      <c r="D45" s="20"/>
      <c r="E45" s="14" t="s">
        <v>78</v>
      </c>
      <c r="F45" s="46">
        <v>1</v>
      </c>
      <c r="G45" s="47">
        <v>17200</v>
      </c>
      <c r="H45" s="47">
        <v>17200</v>
      </c>
      <c r="I45" s="22">
        <f t="shared" si="1"/>
        <v>9.4374989865662427E-3</v>
      </c>
      <c r="J45" s="4"/>
      <c r="K45" s="4"/>
    </row>
    <row r="46" spans="1:11">
      <c r="A46" s="18" t="s">
        <v>68</v>
      </c>
      <c r="B46" s="19"/>
      <c r="C46" s="20"/>
      <c r="D46" s="20"/>
      <c r="E46" s="14" t="s">
        <v>78</v>
      </c>
      <c r="F46" s="46">
        <v>1</v>
      </c>
      <c r="G46" s="21">
        <v>18000</v>
      </c>
      <c r="H46" s="21">
        <v>18000</v>
      </c>
      <c r="I46" s="22">
        <f t="shared" si="1"/>
        <v>9.8764524278018816E-3</v>
      </c>
      <c r="J46" s="4"/>
      <c r="K46" s="4"/>
    </row>
    <row r="47" spans="1:11">
      <c r="A47" s="18" t="s">
        <v>63</v>
      </c>
      <c r="B47" s="19"/>
      <c r="C47" s="20"/>
      <c r="D47" s="20"/>
      <c r="E47" s="26" t="s">
        <v>78</v>
      </c>
      <c r="F47" s="46">
        <v>1</v>
      </c>
      <c r="G47" s="27">
        <v>11800</v>
      </c>
      <c r="H47" s="21">
        <v>11800</v>
      </c>
      <c r="I47" s="22">
        <f t="shared" si="1"/>
        <v>6.4745632582256778E-3</v>
      </c>
      <c r="J47" s="4"/>
      <c r="K47" s="4"/>
    </row>
    <row r="48" spans="1:11">
      <c r="A48" s="18" t="s">
        <v>69</v>
      </c>
      <c r="B48" s="19"/>
      <c r="C48" s="20"/>
      <c r="D48" s="20"/>
      <c r="E48" s="26" t="s">
        <v>78</v>
      </c>
      <c r="F48" s="46">
        <v>8</v>
      </c>
      <c r="G48" s="27">
        <v>5000</v>
      </c>
      <c r="H48" s="21">
        <v>40000</v>
      </c>
      <c r="I48" s="22">
        <f t="shared" si="1"/>
        <v>2.1947672061781959E-2</v>
      </c>
      <c r="J48" s="4"/>
      <c r="K48" s="4"/>
    </row>
    <row r="49" spans="1:11">
      <c r="A49" s="18" t="s">
        <v>62</v>
      </c>
      <c r="B49" s="19"/>
      <c r="C49" s="20"/>
      <c r="D49" s="20"/>
      <c r="E49" s="26" t="s">
        <v>79</v>
      </c>
      <c r="F49" s="46" t="s">
        <v>102</v>
      </c>
      <c r="G49" s="27">
        <v>16850</v>
      </c>
      <c r="H49" s="27">
        <v>16850</v>
      </c>
      <c r="I49" s="22">
        <f t="shared" si="1"/>
        <v>9.2454568560256505E-3</v>
      </c>
      <c r="J49" s="4"/>
      <c r="K49" s="9"/>
    </row>
    <row r="50" spans="1:11">
      <c r="A50" s="18" t="s">
        <v>80</v>
      </c>
      <c r="B50" s="19"/>
      <c r="C50" s="20"/>
      <c r="D50" s="20"/>
      <c r="E50" s="76" t="s">
        <v>160</v>
      </c>
      <c r="F50" s="46">
        <v>250</v>
      </c>
      <c r="G50" s="27">
        <v>3000</v>
      </c>
      <c r="H50" s="21">
        <v>3000</v>
      </c>
      <c r="I50" s="22">
        <f t="shared" si="1"/>
        <v>1.6460754046336468E-3</v>
      </c>
      <c r="J50" s="4"/>
      <c r="K50" s="9"/>
    </row>
    <row r="51" spans="1:11">
      <c r="A51" s="43" t="s">
        <v>162</v>
      </c>
      <c r="B51" s="19"/>
      <c r="C51" s="20"/>
      <c r="D51" s="20"/>
      <c r="E51" s="26" t="s">
        <v>82</v>
      </c>
      <c r="F51" s="46" t="s">
        <v>102</v>
      </c>
      <c r="G51" s="27">
        <v>4000</v>
      </c>
      <c r="H51" s="21">
        <v>4000</v>
      </c>
      <c r="I51" s="22">
        <f t="shared" si="1"/>
        <v>2.1947672061781959E-3</v>
      </c>
      <c r="J51" s="4"/>
      <c r="K51" s="9"/>
    </row>
    <row r="52" spans="1:11">
      <c r="A52" s="18" t="s">
        <v>84</v>
      </c>
      <c r="B52" s="19"/>
      <c r="C52" s="20"/>
      <c r="D52" s="20"/>
      <c r="E52" s="26" t="s">
        <v>79</v>
      </c>
      <c r="F52" s="46">
        <v>1</v>
      </c>
      <c r="G52" s="27">
        <v>7200</v>
      </c>
      <c r="H52" s="21">
        <v>7200</v>
      </c>
      <c r="I52" s="22">
        <f t="shared" si="1"/>
        <v>3.9505809711207528E-3</v>
      </c>
      <c r="J52" s="4"/>
      <c r="K52" s="9"/>
    </row>
    <row r="53" spans="1:11">
      <c r="A53" s="18" t="s">
        <v>85</v>
      </c>
      <c r="B53" s="19"/>
      <c r="C53" s="20"/>
      <c r="D53" s="20"/>
      <c r="E53" s="26" t="s">
        <v>82</v>
      </c>
      <c r="F53" s="46">
        <v>1</v>
      </c>
      <c r="G53" s="27">
        <v>15000</v>
      </c>
      <c r="H53" s="21">
        <v>15000</v>
      </c>
      <c r="I53" s="22">
        <f t="shared" si="1"/>
        <v>8.2303770231682352E-3</v>
      </c>
      <c r="J53" s="4"/>
      <c r="K53" s="9"/>
    </row>
    <row r="54" spans="1:11">
      <c r="A54" s="18" t="s">
        <v>81</v>
      </c>
      <c r="B54" s="19"/>
      <c r="C54" s="20"/>
      <c r="D54" s="20"/>
      <c r="E54" s="76" t="s">
        <v>166</v>
      </c>
      <c r="F54" s="15">
        <v>750</v>
      </c>
      <c r="G54" s="27">
        <v>4190</v>
      </c>
      <c r="H54" s="21">
        <v>4190</v>
      </c>
      <c r="I54" s="22">
        <f t="shared" si="1"/>
        <v>2.2990186484716599E-3</v>
      </c>
      <c r="J54" s="4"/>
      <c r="K54" s="9"/>
    </row>
    <row r="55" spans="1:11">
      <c r="A55" s="18" t="s">
        <v>87</v>
      </c>
      <c r="B55" s="28"/>
      <c r="C55" s="20"/>
      <c r="D55" s="20"/>
      <c r="E55" s="26" t="s">
        <v>78</v>
      </c>
      <c r="F55" s="46">
        <v>8</v>
      </c>
      <c r="G55" s="21">
        <v>6800</v>
      </c>
      <c r="H55" s="21">
        <v>54400</v>
      </c>
      <c r="I55" s="22">
        <f t="shared" si="1"/>
        <v>2.9848834004023463E-2</v>
      </c>
      <c r="J55" s="4"/>
      <c r="K55" s="4"/>
    </row>
    <row r="56" spans="1:11">
      <c r="A56" s="18" t="s">
        <v>64</v>
      </c>
      <c r="B56" s="19"/>
      <c r="C56" s="20"/>
      <c r="D56" s="20"/>
      <c r="E56" s="26" t="s">
        <v>79</v>
      </c>
      <c r="F56" s="16"/>
      <c r="G56" s="21"/>
      <c r="H56" s="21"/>
      <c r="I56" s="22">
        <f t="shared" si="1"/>
        <v>0</v>
      </c>
      <c r="J56"/>
      <c r="K56" s="4"/>
    </row>
    <row r="57" spans="1:11">
      <c r="A57" s="18" t="s">
        <v>65</v>
      </c>
      <c r="B57" s="19"/>
      <c r="C57" s="20"/>
      <c r="D57" s="20"/>
      <c r="E57" s="26" t="s">
        <v>79</v>
      </c>
      <c r="F57" s="46">
        <v>1</v>
      </c>
      <c r="G57" s="21">
        <v>3000</v>
      </c>
      <c r="H57" s="21">
        <v>3000</v>
      </c>
      <c r="I57" s="22">
        <f t="shared" si="1"/>
        <v>1.6460754046336468E-3</v>
      </c>
      <c r="J57" s="4"/>
      <c r="K57" s="4"/>
    </row>
    <row r="58" spans="1:11">
      <c r="A58" s="18" t="s">
        <v>66</v>
      </c>
      <c r="B58" s="19"/>
      <c r="C58" s="20"/>
      <c r="D58" s="20"/>
      <c r="E58" s="26" t="s">
        <v>79</v>
      </c>
      <c r="F58" s="46">
        <v>1</v>
      </c>
      <c r="G58" s="21">
        <v>3000</v>
      </c>
      <c r="H58" s="21">
        <v>3000</v>
      </c>
      <c r="I58" s="22">
        <f t="shared" si="1"/>
        <v>1.6460754046336468E-3</v>
      </c>
      <c r="J58" s="4"/>
      <c r="K58" s="4"/>
    </row>
    <row r="59" spans="1:11">
      <c r="A59" s="18" t="s">
        <v>86</v>
      </c>
      <c r="B59" s="19"/>
      <c r="C59" s="20"/>
      <c r="D59" s="20"/>
      <c r="E59" s="76" t="s">
        <v>166</v>
      </c>
      <c r="F59" s="46">
        <v>500</v>
      </c>
      <c r="G59" s="21">
        <v>13700</v>
      </c>
      <c r="H59" s="21">
        <v>13700</v>
      </c>
      <c r="I59" s="22">
        <f t="shared" si="1"/>
        <v>7.5170776811603205E-3</v>
      </c>
      <c r="J59"/>
      <c r="K59" s="4"/>
    </row>
    <row r="60" spans="1:11">
      <c r="A60" s="18" t="s">
        <v>70</v>
      </c>
      <c r="B60" s="19"/>
      <c r="C60" s="20"/>
      <c r="D60" s="20"/>
      <c r="E60" s="26" t="s">
        <v>79</v>
      </c>
      <c r="F60" s="46">
        <v>1</v>
      </c>
      <c r="G60" s="21">
        <v>3800</v>
      </c>
      <c r="H60" s="21">
        <v>3800</v>
      </c>
      <c r="I60" s="22">
        <f t="shared" si="1"/>
        <v>2.0850288458692861E-3</v>
      </c>
      <c r="J60"/>
      <c r="K60" s="4"/>
    </row>
    <row r="61" spans="1:11">
      <c r="A61" s="18" t="s">
        <v>72</v>
      </c>
      <c r="B61" s="19"/>
      <c r="C61" s="20"/>
      <c r="D61" s="20"/>
      <c r="E61" s="26" t="s">
        <v>79</v>
      </c>
      <c r="F61" s="46">
        <v>1</v>
      </c>
      <c r="G61" s="21">
        <v>6000</v>
      </c>
      <c r="H61" s="21">
        <v>6000</v>
      </c>
      <c r="I61" s="22">
        <f t="shared" si="1"/>
        <v>3.2921508092672936E-3</v>
      </c>
      <c r="J61" s="4"/>
      <c r="K61" s="4"/>
    </row>
    <row r="62" spans="1:11">
      <c r="A62" s="18" t="s">
        <v>73</v>
      </c>
      <c r="B62" s="19"/>
      <c r="C62" s="20"/>
      <c r="D62" s="20"/>
      <c r="E62" s="26" t="s">
        <v>82</v>
      </c>
      <c r="F62" s="46">
        <v>2</v>
      </c>
      <c r="G62" s="21">
        <v>500</v>
      </c>
      <c r="H62" s="21">
        <v>1000</v>
      </c>
      <c r="I62" s="22">
        <f t="shared" si="1"/>
        <v>5.4869180154454896E-4</v>
      </c>
      <c r="J62" s="4"/>
      <c r="K62" s="4"/>
    </row>
    <row r="63" spans="1:11">
      <c r="A63" s="18" t="s">
        <v>71</v>
      </c>
      <c r="B63" s="19"/>
      <c r="C63" s="20"/>
      <c r="D63" s="20"/>
      <c r="E63" s="26" t="s">
        <v>82</v>
      </c>
      <c r="F63" s="46">
        <v>1</v>
      </c>
      <c r="G63" s="21">
        <v>500</v>
      </c>
      <c r="H63" s="21">
        <v>1000</v>
      </c>
      <c r="I63" s="22">
        <f t="shared" si="1"/>
        <v>5.4869180154454896E-4</v>
      </c>
      <c r="J63" s="4"/>
      <c r="K63" s="4"/>
    </row>
    <row r="64" spans="1:11">
      <c r="A64" s="18" t="s">
        <v>88</v>
      </c>
      <c r="B64" s="19"/>
      <c r="C64" s="20"/>
      <c r="D64" s="20"/>
      <c r="E64" s="26" t="s">
        <v>79</v>
      </c>
      <c r="F64" s="46">
        <v>1</v>
      </c>
      <c r="G64" s="21">
        <v>3800</v>
      </c>
      <c r="H64" s="21">
        <v>3800</v>
      </c>
      <c r="I64" s="22">
        <f t="shared" si="1"/>
        <v>2.0850288458692861E-3</v>
      </c>
      <c r="J64" s="4"/>
      <c r="K64" s="4"/>
    </row>
    <row r="65" spans="1:11">
      <c r="A65" s="18" t="s">
        <v>89</v>
      </c>
      <c r="B65" s="19"/>
      <c r="C65" s="20"/>
      <c r="D65" s="20"/>
      <c r="E65" s="26" t="s">
        <v>79</v>
      </c>
      <c r="F65" s="46">
        <v>1</v>
      </c>
      <c r="G65" s="21">
        <v>3800</v>
      </c>
      <c r="H65" s="21">
        <v>3800</v>
      </c>
      <c r="I65" s="22">
        <f t="shared" si="1"/>
        <v>2.0850288458692861E-3</v>
      </c>
      <c r="J65" s="4"/>
      <c r="K65" s="4"/>
    </row>
    <row r="66" spans="1:11">
      <c r="A66" s="18" t="s">
        <v>74</v>
      </c>
      <c r="B66" s="19"/>
      <c r="C66" s="20"/>
      <c r="D66" s="20"/>
      <c r="E66" s="26" t="s">
        <v>79</v>
      </c>
      <c r="F66" s="46">
        <v>1</v>
      </c>
      <c r="G66" s="21">
        <v>3600</v>
      </c>
      <c r="H66" s="21">
        <v>3600</v>
      </c>
      <c r="I66" s="22">
        <f t="shared" si="1"/>
        <v>1.9752904855603764E-3</v>
      </c>
      <c r="J66" s="4"/>
      <c r="K66" s="4"/>
    </row>
    <row r="67" spans="1:11" ht="11.25" customHeight="1">
      <c r="G67" s="4"/>
      <c r="H67" s="4"/>
      <c r="I67" s="4"/>
      <c r="J67" s="4"/>
      <c r="K67" s="4"/>
    </row>
    <row r="68" spans="1:11">
      <c r="A68" s="30" t="s">
        <v>9</v>
      </c>
      <c r="B68" s="30"/>
      <c r="C68" s="30"/>
      <c r="D68" s="30"/>
      <c r="E68" s="31"/>
      <c r="F68" s="31"/>
      <c r="G68" s="32"/>
      <c r="H68" s="32">
        <f>SUM(H43:H66)</f>
        <v>787940</v>
      </c>
      <c r="I68" s="33">
        <f>E5</f>
        <v>0</v>
      </c>
      <c r="J68" s="4"/>
      <c r="K68" s="4"/>
    </row>
    <row r="69" spans="1:11" ht="11.25" customHeight="1">
      <c r="G69" s="4"/>
      <c r="H69" s="4"/>
      <c r="I69" s="8"/>
      <c r="J69" s="4"/>
      <c r="K69" s="4"/>
    </row>
    <row r="70" spans="1:11">
      <c r="A70" s="18" t="s">
        <v>90</v>
      </c>
      <c r="B70" s="19"/>
      <c r="C70" s="20"/>
      <c r="D70" s="20" t="s">
        <v>91</v>
      </c>
      <c r="E70" s="14" t="s">
        <v>75</v>
      </c>
      <c r="F70" s="14">
        <v>1</v>
      </c>
      <c r="G70" s="21">
        <v>12000</v>
      </c>
      <c r="H70" s="21">
        <v>12000</v>
      </c>
      <c r="I70" s="22">
        <f>+IF(A70=0," ",H70/$H$77)</f>
        <v>6.5843016185345871E-3</v>
      </c>
      <c r="J70" s="6"/>
      <c r="K70" s="4"/>
    </row>
    <row r="71" spans="1:11">
      <c r="A71" s="43" t="s">
        <v>161</v>
      </c>
      <c r="B71" s="19"/>
      <c r="C71" s="20"/>
      <c r="D71" s="20"/>
      <c r="E71" s="14"/>
      <c r="F71" s="14"/>
      <c r="G71" s="21"/>
      <c r="H71" s="21"/>
      <c r="I71" s="22"/>
      <c r="J71" s="6"/>
      <c r="K71" s="4"/>
    </row>
    <row r="72" spans="1:11" ht="9.75" customHeight="1">
      <c r="G72" s="4"/>
      <c r="H72" s="4"/>
      <c r="I72" s="8"/>
      <c r="J72" s="4"/>
      <c r="K72" s="4"/>
    </row>
    <row r="73" spans="1:11">
      <c r="A73" s="30" t="s">
        <v>16</v>
      </c>
      <c r="B73" s="30"/>
      <c r="C73" s="30"/>
      <c r="D73" s="30"/>
      <c r="E73" s="31"/>
      <c r="F73" s="31"/>
      <c r="G73" s="32"/>
      <c r="H73" s="32">
        <f>SUM(H70:H72)</f>
        <v>12000</v>
      </c>
      <c r="I73" s="33">
        <f>+IF(H130=0,0,H73/$H$77)</f>
        <v>0</v>
      </c>
      <c r="J73" s="4"/>
      <c r="K73" s="4"/>
    </row>
    <row r="74" spans="1:11" ht="8.25" customHeight="1">
      <c r="A74" s="35"/>
      <c r="B74" s="35"/>
      <c r="C74" s="35"/>
      <c r="D74" s="35"/>
      <c r="E74" s="37"/>
      <c r="F74" s="37"/>
      <c r="G74" s="34"/>
      <c r="H74" s="34"/>
      <c r="I74" s="38"/>
      <c r="J74" s="4"/>
      <c r="K74" s="4"/>
    </row>
    <row r="75" spans="1:11">
      <c r="A75" s="66" t="s">
        <v>152</v>
      </c>
      <c r="B75" s="30"/>
      <c r="C75" s="30"/>
      <c r="D75" s="30"/>
      <c r="E75" s="67">
        <v>0.05</v>
      </c>
      <c r="F75" s="31"/>
      <c r="G75" s="32"/>
      <c r="H75" s="32">
        <f>(H15+H41+H68+H73)*E75</f>
        <v>86786.512000000002</v>
      </c>
      <c r="I75" s="33"/>
      <c r="J75" s="4"/>
      <c r="K75" s="4"/>
    </row>
    <row r="76" spans="1:11">
      <c r="A76" s="35"/>
      <c r="B76" s="35"/>
      <c r="C76" s="35"/>
      <c r="D76" s="35"/>
      <c r="E76" s="37"/>
      <c r="F76" s="37"/>
      <c r="G76" s="34"/>
      <c r="H76" s="34"/>
      <c r="I76" s="38"/>
      <c r="J76" s="4"/>
      <c r="K76" s="4"/>
    </row>
    <row r="77" spans="1:11">
      <c r="A77" s="39" t="s">
        <v>11</v>
      </c>
      <c r="B77" s="39"/>
      <c r="C77" s="39"/>
      <c r="D77" s="39"/>
      <c r="E77" s="40"/>
      <c r="F77" s="40"/>
      <c r="G77" s="41"/>
      <c r="H77" s="41">
        <f>H15+H41+H68+H73+H75</f>
        <v>1822516.7520000001</v>
      </c>
      <c r="I77" s="42">
        <f>+IF(H132=0,0,H77/$H$77)</f>
        <v>0</v>
      </c>
      <c r="J77" s="4"/>
      <c r="K77" s="4"/>
    </row>
    <row r="78" spans="1:11" ht="8.25" customHeight="1" thickBot="1">
      <c r="G78" s="4"/>
      <c r="H78" s="4"/>
      <c r="I78" s="4"/>
      <c r="J78" s="4"/>
      <c r="K78" s="4"/>
    </row>
    <row r="79" spans="1:11" ht="15.75" thickBot="1">
      <c r="B79" s="4"/>
      <c r="E79" s="3" t="s">
        <v>15</v>
      </c>
      <c r="F79" s="1"/>
      <c r="G79" s="4">
        <f>+I3</f>
        <v>0</v>
      </c>
      <c r="H79" s="7">
        <f>+IF(H3=0,0,H77/H3)</f>
        <v>0</v>
      </c>
      <c r="I79" s="4"/>
      <c r="J79" s="4"/>
      <c r="K79" s="4"/>
    </row>
    <row r="80" spans="1:11">
      <c r="F80" s="3"/>
      <c r="G80" s="4"/>
      <c r="H80" s="4"/>
      <c r="I80" s="4"/>
      <c r="J80" s="4"/>
      <c r="K80" s="4"/>
    </row>
    <row r="81" spans="1:11">
      <c r="A81" s="100" t="s">
        <v>168</v>
      </c>
      <c r="G81" s="4"/>
      <c r="H81" s="4"/>
      <c r="I81" s="4"/>
      <c r="J81" s="4"/>
      <c r="K81" s="4"/>
    </row>
    <row r="82" spans="1:11">
      <c r="G82" s="4"/>
      <c r="H82" s="4"/>
      <c r="I82" s="4"/>
      <c r="J82" s="4"/>
      <c r="K82" s="4"/>
    </row>
    <row r="83" spans="1:11">
      <c r="G83" s="4"/>
      <c r="H83" s="4"/>
      <c r="I83" s="4"/>
      <c r="J83" s="4"/>
      <c r="K83" s="4"/>
    </row>
    <row r="84" spans="1:11">
      <c r="G84" s="4"/>
      <c r="H84" s="4"/>
      <c r="I84" s="4"/>
      <c r="J84" s="4"/>
      <c r="K84" s="4"/>
    </row>
    <row r="85" spans="1:11">
      <c r="G85" s="4"/>
      <c r="H85" s="4"/>
      <c r="I85" s="4"/>
      <c r="J85" s="4"/>
      <c r="K85" s="4"/>
    </row>
    <row r="86" spans="1:11">
      <c r="G86" s="4"/>
      <c r="H86" s="4"/>
      <c r="I86" s="4"/>
      <c r="J86" s="4"/>
      <c r="K86" s="4"/>
    </row>
    <row r="87" spans="1:11">
      <c r="G87" s="4"/>
      <c r="H87" s="4"/>
      <c r="I87" s="4"/>
      <c r="J87" s="4"/>
      <c r="K87" s="4"/>
    </row>
    <row r="88" spans="1:11">
      <c r="G88" s="4"/>
      <c r="H88" s="4"/>
      <c r="I88" s="4"/>
      <c r="J88" s="4"/>
      <c r="K88" s="4"/>
    </row>
    <row r="89" spans="1:11">
      <c r="G89" s="4"/>
      <c r="H89" s="4"/>
      <c r="I89" s="4"/>
      <c r="J89" s="4"/>
      <c r="K89" s="4"/>
    </row>
    <row r="90" spans="1:11">
      <c r="G90" s="4"/>
      <c r="H90" s="4"/>
      <c r="I90" s="4"/>
      <c r="J90" s="4"/>
      <c r="K90" s="4"/>
    </row>
    <row r="91" spans="1:11">
      <c r="G91" s="4"/>
      <c r="H91" s="4"/>
      <c r="I91" s="4"/>
      <c r="J91" s="4"/>
      <c r="K91" s="4"/>
    </row>
    <row r="92" spans="1:11">
      <c r="G92" s="4"/>
      <c r="H92" s="4"/>
      <c r="I92" s="4"/>
      <c r="J92" s="4"/>
      <c r="K92" s="4"/>
    </row>
    <row r="93" spans="1:11">
      <c r="G93" s="4"/>
      <c r="H93" s="4"/>
      <c r="I93" s="4"/>
      <c r="J93" s="4"/>
      <c r="K93" s="4"/>
    </row>
    <row r="94" spans="1:11">
      <c r="G94" s="4"/>
      <c r="H94" s="4"/>
      <c r="I94" s="4"/>
      <c r="J94" s="4"/>
      <c r="K94" s="4"/>
    </row>
    <row r="95" spans="1:11">
      <c r="G95" s="4"/>
      <c r="H95" s="4"/>
      <c r="I95" s="4"/>
      <c r="J95" s="4"/>
      <c r="K95" s="4"/>
    </row>
    <row r="96" spans="1:11">
      <c r="G96" s="4"/>
      <c r="H96" s="4"/>
      <c r="I96" s="4"/>
      <c r="J96" s="4"/>
      <c r="K96" s="4"/>
    </row>
    <row r="97" spans="7:11">
      <c r="G97" s="4"/>
      <c r="H97" s="4"/>
      <c r="I97" s="4"/>
      <c r="J97" s="4"/>
      <c r="K97" s="4"/>
    </row>
    <row r="98" spans="7:11">
      <c r="G98" s="4"/>
      <c r="H98" s="4"/>
      <c r="I98" s="4"/>
      <c r="J98" s="4"/>
      <c r="K98" s="4"/>
    </row>
    <row r="99" spans="7:11">
      <c r="G99" s="4"/>
      <c r="H99" s="4"/>
      <c r="I99" s="4"/>
      <c r="J99" s="4"/>
      <c r="K99" s="4"/>
    </row>
    <row r="100" spans="7:11">
      <c r="G100" s="4"/>
      <c r="H100" s="4"/>
      <c r="I100" s="4"/>
      <c r="J100" s="4"/>
      <c r="K100" s="4"/>
    </row>
    <row r="101" spans="7:11">
      <c r="G101" s="4"/>
      <c r="H101" s="4"/>
      <c r="I101" s="4"/>
      <c r="J101" s="4"/>
      <c r="K101" s="4"/>
    </row>
    <row r="102" spans="7:11">
      <c r="G102" s="4"/>
      <c r="H102" s="4"/>
      <c r="I102" s="4"/>
      <c r="J102" s="4"/>
      <c r="K102" s="4"/>
    </row>
    <row r="103" spans="7:11">
      <c r="G103" s="4"/>
      <c r="H103" s="4"/>
      <c r="I103" s="4"/>
      <c r="J103" s="4"/>
      <c r="K103" s="4"/>
    </row>
    <row r="104" spans="7:11">
      <c r="G104" s="4"/>
      <c r="H104" s="4"/>
      <c r="I104" s="4"/>
      <c r="J104" s="4"/>
      <c r="K104" s="4"/>
    </row>
    <row r="105" spans="7:11">
      <c r="G105" s="4"/>
      <c r="H105" s="4"/>
      <c r="I105" s="4"/>
      <c r="J105" s="4"/>
      <c r="K105" s="4"/>
    </row>
    <row r="106" spans="7:11">
      <c r="G106" s="4"/>
      <c r="H106" s="4"/>
      <c r="I106" s="4"/>
      <c r="J106" s="4"/>
      <c r="K106" s="4"/>
    </row>
    <row r="107" spans="7:11">
      <c r="G107" s="4"/>
      <c r="H107" s="4"/>
      <c r="I107" s="4"/>
      <c r="J107" s="4"/>
      <c r="K107" s="4"/>
    </row>
    <row r="108" spans="7:11">
      <c r="G108" s="4"/>
      <c r="H108" s="4"/>
      <c r="I108" s="4"/>
      <c r="J108" s="4"/>
      <c r="K108" s="4"/>
    </row>
    <row r="109" spans="7:11">
      <c r="G109" s="4"/>
      <c r="H109" s="4"/>
      <c r="I109" s="4"/>
      <c r="J109" s="4"/>
      <c r="K109" s="4"/>
    </row>
    <row r="110" spans="7:11">
      <c r="G110" s="4"/>
      <c r="H110" s="4"/>
      <c r="I110" s="4"/>
      <c r="J110" s="4"/>
      <c r="K110" s="4"/>
    </row>
    <row r="111" spans="7:11">
      <c r="G111" s="4"/>
      <c r="H111" s="4"/>
      <c r="I111" s="4"/>
      <c r="J111" s="4"/>
      <c r="K111" s="4"/>
    </row>
    <row r="112" spans="7:11">
      <c r="G112" s="4"/>
      <c r="H112" s="4"/>
      <c r="I112" s="4"/>
      <c r="J112" s="4"/>
      <c r="K112" s="4"/>
    </row>
    <row r="113" spans="7:11">
      <c r="G113" s="4"/>
      <c r="H113" s="4"/>
      <c r="I113" s="4"/>
      <c r="J113" s="4"/>
      <c r="K113" s="4"/>
    </row>
    <row r="114" spans="7:11">
      <c r="G114" s="4"/>
      <c r="H114" s="4"/>
      <c r="I114" s="4"/>
      <c r="J114" s="4"/>
      <c r="K114" s="4"/>
    </row>
    <row r="115" spans="7:11">
      <c r="G115" s="4"/>
      <c r="H115" s="4"/>
      <c r="I115" s="4"/>
      <c r="J115" s="4"/>
      <c r="K115" s="4"/>
    </row>
    <row r="116" spans="7:11">
      <c r="G116" s="4"/>
      <c r="H116" s="4"/>
      <c r="I116" s="4"/>
      <c r="J116" s="4"/>
      <c r="K116" s="4"/>
    </row>
    <row r="117" spans="7:11">
      <c r="G117" s="4"/>
      <c r="H117" s="4"/>
      <c r="I117" s="4"/>
      <c r="J117" s="4"/>
      <c r="K117" s="4"/>
    </row>
    <row r="118" spans="7:11">
      <c r="G118" s="4"/>
      <c r="H118" s="4"/>
      <c r="I118" s="4"/>
      <c r="J118" s="4"/>
      <c r="K118" s="4"/>
    </row>
    <row r="119" spans="7:11">
      <c r="G119" s="4"/>
      <c r="H119" s="4"/>
      <c r="I119" s="4"/>
      <c r="J119" s="4"/>
      <c r="K119" s="4"/>
    </row>
    <row r="120" spans="7:11">
      <c r="G120" s="4"/>
      <c r="H120" s="4"/>
      <c r="I120" s="4"/>
      <c r="J120" s="4"/>
      <c r="K120" s="4"/>
    </row>
    <row r="121" spans="7:11">
      <c r="G121" s="4"/>
      <c r="H121" s="4"/>
      <c r="I121" s="4"/>
      <c r="J121" s="4"/>
      <c r="K121" s="4"/>
    </row>
    <row r="122" spans="7:11">
      <c r="G122" s="4"/>
      <c r="H122" s="4"/>
      <c r="I122" s="4"/>
      <c r="J122" s="4"/>
      <c r="K122" s="4"/>
    </row>
    <row r="123" spans="7:11">
      <c r="G123" s="4"/>
      <c r="H123" s="4"/>
      <c r="I123" s="4"/>
      <c r="J123" s="4"/>
      <c r="K123" s="4"/>
    </row>
    <row r="124" spans="7:11">
      <c r="G124" s="4"/>
      <c r="H124" s="4"/>
      <c r="I124" s="4"/>
      <c r="J124" s="4"/>
      <c r="K124" s="4"/>
    </row>
    <row r="125" spans="7:11">
      <c r="G125" s="4"/>
      <c r="H125" s="4"/>
      <c r="I125" s="4"/>
      <c r="J125" s="4"/>
      <c r="K125" s="4"/>
    </row>
    <row r="126" spans="7:11">
      <c r="G126" s="4"/>
      <c r="H126" s="4"/>
      <c r="I126" s="4"/>
      <c r="J126" s="4"/>
      <c r="K126" s="4"/>
    </row>
    <row r="127" spans="7:11">
      <c r="G127" s="4"/>
      <c r="H127" s="4"/>
      <c r="I127" s="4"/>
      <c r="J127" s="4"/>
      <c r="K127" s="4"/>
    </row>
    <row r="128" spans="7:11">
      <c r="G128" s="4"/>
      <c r="H128" s="4"/>
      <c r="I128" s="4"/>
      <c r="J128" s="4"/>
      <c r="K128" s="4"/>
    </row>
    <row r="129" spans="7:11">
      <c r="G129" s="4"/>
      <c r="H129" s="4"/>
      <c r="I129" s="4"/>
      <c r="J129" s="4"/>
      <c r="K129" s="4"/>
    </row>
    <row r="130" spans="7:11">
      <c r="G130" s="4"/>
      <c r="H130" s="4"/>
      <c r="I130" s="4"/>
      <c r="J130" s="4"/>
      <c r="K130" s="4"/>
    </row>
    <row r="131" spans="7:11">
      <c r="G131" s="4"/>
      <c r="H131" s="4"/>
      <c r="I131" s="4"/>
      <c r="J131" s="4"/>
      <c r="K131" s="4"/>
    </row>
    <row r="132" spans="7:11">
      <c r="G132" s="4"/>
      <c r="H132" s="4"/>
      <c r="I132" s="4"/>
      <c r="J132" s="4"/>
      <c r="K132" s="4"/>
    </row>
    <row r="133" spans="7:11">
      <c r="G133" s="4"/>
      <c r="H133" s="4"/>
      <c r="I133" s="4"/>
      <c r="J133" s="4"/>
      <c r="K133" s="4"/>
    </row>
    <row r="134" spans="7:11">
      <c r="G134" s="4"/>
      <c r="H134" s="4"/>
      <c r="I134" s="4"/>
      <c r="J134" s="4"/>
      <c r="K134" s="4"/>
    </row>
    <row r="135" spans="7:11">
      <c r="G135" s="4"/>
      <c r="H135" s="4"/>
      <c r="I135" s="4"/>
      <c r="J135" s="4"/>
      <c r="K135" s="4"/>
    </row>
    <row r="136" spans="7:11">
      <c r="G136" s="4"/>
      <c r="H136" s="4"/>
      <c r="I136" s="4"/>
      <c r="J136" s="4"/>
      <c r="K136" s="4"/>
    </row>
    <row r="137" spans="7:11">
      <c r="G137" s="4"/>
      <c r="H137" s="4"/>
      <c r="I137" s="4"/>
      <c r="J137" s="4"/>
      <c r="K137" s="4"/>
    </row>
    <row r="138" spans="7:11">
      <c r="G138" s="4"/>
      <c r="H138" s="4"/>
      <c r="I138" s="4"/>
      <c r="J138" s="4"/>
      <c r="K138" s="4"/>
    </row>
    <row r="139" spans="7:11">
      <c r="G139" s="4"/>
      <c r="H139" s="4"/>
      <c r="I139" s="4"/>
      <c r="J139" s="4"/>
      <c r="K139" s="4"/>
    </row>
    <row r="140" spans="7:11">
      <c r="G140" s="4"/>
      <c r="H140" s="4"/>
      <c r="I140" s="4"/>
      <c r="J140" s="4"/>
      <c r="K140" s="4"/>
    </row>
    <row r="141" spans="7:11">
      <c r="G141" s="4"/>
      <c r="H141" s="4"/>
      <c r="I141" s="4"/>
      <c r="J141" s="4"/>
      <c r="K141" s="4"/>
    </row>
    <row r="142" spans="7:11">
      <c r="G142" s="4"/>
      <c r="H142" s="4"/>
      <c r="I142" s="4"/>
      <c r="J142" s="4"/>
      <c r="K142" s="4"/>
    </row>
    <row r="143" spans="7:11">
      <c r="G143" s="4"/>
      <c r="H143" s="4"/>
      <c r="I143" s="4"/>
      <c r="J143" s="4"/>
      <c r="K143" s="4"/>
    </row>
    <row r="144" spans="7:11">
      <c r="G144" s="4"/>
      <c r="H144" s="4"/>
      <c r="I144" s="4"/>
      <c r="J144" s="4"/>
      <c r="K144" s="4"/>
    </row>
    <row r="145" spans="7:11">
      <c r="G145" s="4"/>
      <c r="H145" s="4"/>
      <c r="I145" s="4"/>
      <c r="J145" s="4"/>
      <c r="K145" s="4"/>
    </row>
    <row r="146" spans="7:11">
      <c r="G146" s="4"/>
      <c r="H146" s="4"/>
      <c r="I146" s="4"/>
      <c r="J146" s="4"/>
      <c r="K146" s="4"/>
    </row>
    <row r="147" spans="7:11">
      <c r="G147" s="4"/>
      <c r="H147" s="4"/>
      <c r="I147" s="4"/>
      <c r="J147" s="4"/>
      <c r="K147" s="4"/>
    </row>
    <row r="148" spans="7:11">
      <c r="G148" s="4"/>
      <c r="H148" s="4"/>
      <c r="I148" s="4"/>
      <c r="J148" s="4"/>
      <c r="K148" s="4"/>
    </row>
    <row r="149" spans="7:11">
      <c r="G149" s="4"/>
      <c r="H149" s="4"/>
      <c r="I149" s="4"/>
      <c r="J149" s="4"/>
      <c r="K149" s="4"/>
    </row>
    <row r="150" spans="7:11">
      <c r="G150" s="4"/>
      <c r="H150" s="4"/>
      <c r="I150" s="4"/>
      <c r="J150" s="4"/>
      <c r="K150" s="4"/>
    </row>
    <row r="151" spans="7:11">
      <c r="G151" s="4"/>
      <c r="H151" s="4"/>
      <c r="I151" s="4"/>
      <c r="J151" s="4"/>
      <c r="K151" s="4"/>
    </row>
    <row r="152" spans="7:11">
      <c r="G152" s="4"/>
      <c r="H152" s="4"/>
      <c r="I152" s="4"/>
      <c r="J152" s="4"/>
      <c r="K152" s="4"/>
    </row>
    <row r="153" spans="7:11">
      <c r="G153" s="4"/>
      <c r="H153" s="4"/>
      <c r="I153" s="4"/>
      <c r="J153" s="4"/>
      <c r="K153" s="4"/>
    </row>
    <row r="154" spans="7:11">
      <c r="G154" s="4"/>
      <c r="H154" s="4"/>
      <c r="I154" s="4"/>
      <c r="J154" s="4"/>
      <c r="K154" s="4"/>
    </row>
    <row r="155" spans="7:11">
      <c r="G155" s="4"/>
      <c r="H155" s="4"/>
      <c r="I155" s="4"/>
      <c r="J155" s="4"/>
      <c r="K155" s="4"/>
    </row>
    <row r="156" spans="7:11">
      <c r="G156" s="4"/>
      <c r="H156" s="4"/>
      <c r="I156" s="4"/>
      <c r="J156" s="4"/>
      <c r="K156" s="4"/>
    </row>
    <row r="157" spans="7:11">
      <c r="G157" s="4"/>
      <c r="H157" s="4"/>
      <c r="I157" s="4"/>
      <c r="J157" s="4"/>
      <c r="K157" s="4"/>
    </row>
    <row r="158" spans="7:11">
      <c r="G158" s="4"/>
      <c r="H158" s="4"/>
      <c r="I158" s="4"/>
      <c r="J158" s="4"/>
      <c r="K158" s="4"/>
    </row>
    <row r="159" spans="7:11">
      <c r="G159" s="4"/>
      <c r="H159" s="4"/>
      <c r="I159" s="4"/>
      <c r="J159" s="4"/>
      <c r="K159" s="4"/>
    </row>
    <row r="160" spans="7:11">
      <c r="G160" s="4"/>
      <c r="H160" s="4"/>
      <c r="I160" s="4"/>
      <c r="J160" s="4"/>
      <c r="K160" s="4"/>
    </row>
    <row r="161" spans="7:11">
      <c r="G161" s="4"/>
      <c r="H161" s="4"/>
      <c r="I161" s="4"/>
      <c r="J161" s="4"/>
      <c r="K161" s="4"/>
    </row>
    <row r="162" spans="7:11">
      <c r="G162" s="4"/>
      <c r="H162" s="4"/>
      <c r="I162" s="4"/>
      <c r="J162" s="4"/>
      <c r="K162" s="4"/>
    </row>
    <row r="163" spans="7:11">
      <c r="G163" s="4"/>
      <c r="H163" s="4"/>
      <c r="I163" s="4"/>
      <c r="J163" s="4"/>
      <c r="K163" s="4"/>
    </row>
    <row r="164" spans="7:11">
      <c r="G164" s="4"/>
      <c r="H164" s="4"/>
      <c r="I164" s="4"/>
      <c r="J164" s="4"/>
      <c r="K164" s="4"/>
    </row>
    <row r="165" spans="7:11">
      <c r="G165" s="4"/>
      <c r="H165" s="4"/>
      <c r="I165" s="4"/>
      <c r="J165" s="4"/>
      <c r="K165" s="4"/>
    </row>
    <row r="166" spans="7:11">
      <c r="G166" s="4"/>
      <c r="H166" s="4"/>
      <c r="I166" s="4"/>
      <c r="J166" s="4"/>
      <c r="K166" s="4"/>
    </row>
  </sheetData>
  <mergeCells count="3">
    <mergeCell ref="A1:I1"/>
    <mergeCell ref="B5:I5"/>
    <mergeCell ref="A7:C7"/>
  </mergeCells>
  <phoneticPr fontId="0" type="noConversion"/>
  <pageMargins left="0.59055118110236227" right="0.59055118110236227" top="0.39370078740157483" bottom="0.39370078740157483" header="0.31496062992125984" footer="0.31496062992125984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9"/>
  <sheetViews>
    <sheetView showGridLines="0" topLeftCell="A40" zoomScaleNormal="100" workbookViewId="0">
      <selection activeCell="H62" sqref="H62"/>
    </sheetView>
  </sheetViews>
  <sheetFormatPr baseColWidth="10" defaultRowHeight="15"/>
  <cols>
    <col min="1" max="1" width="22.5703125" style="1" customWidth="1"/>
    <col min="2" max="2" width="12.85546875" style="1" customWidth="1"/>
    <col min="3" max="3" width="10.42578125" style="1" customWidth="1"/>
    <col min="4" max="4" width="30" style="1" customWidth="1"/>
    <col min="5" max="5" width="15.28515625" style="2" customWidth="1"/>
    <col min="6" max="6" width="11.28515625" style="2" customWidth="1"/>
    <col min="7" max="7" width="12.7109375" style="1" customWidth="1"/>
    <col min="8" max="8" width="13" style="1" bestFit="1" customWidth="1"/>
    <col min="9" max="9" width="11" style="1" customWidth="1"/>
    <col min="10" max="10" width="13" style="1" customWidth="1"/>
    <col min="11" max="16384" width="11.42578125" style="1"/>
  </cols>
  <sheetData>
    <row r="1" spans="1:11">
      <c r="A1" s="78" t="s">
        <v>12</v>
      </c>
      <c r="B1" s="79"/>
      <c r="C1" s="79"/>
      <c r="D1" s="79"/>
      <c r="E1" s="79"/>
      <c r="F1" s="79"/>
      <c r="G1" s="79"/>
      <c r="H1" s="79"/>
      <c r="I1" s="80"/>
    </row>
    <row r="2" spans="1:11" ht="10.5" customHeight="1"/>
    <row r="3" spans="1:11">
      <c r="A3" s="1" t="s">
        <v>19</v>
      </c>
      <c r="B3" s="18" t="s">
        <v>44</v>
      </c>
      <c r="C3" s="23"/>
      <c r="D3" s="23"/>
      <c r="E3" s="19"/>
      <c r="F3" s="20"/>
      <c r="G3" s="3" t="s">
        <v>4</v>
      </c>
      <c r="H3" s="21"/>
      <c r="I3" s="21"/>
      <c r="J3" s="4"/>
      <c r="K3" s="4"/>
    </row>
    <row r="4" spans="1:11">
      <c r="A4" s="1" t="s">
        <v>0</v>
      </c>
      <c r="B4" s="24" t="s">
        <v>45</v>
      </c>
      <c r="C4" s="25"/>
      <c r="D4" s="29"/>
      <c r="E4" s="1"/>
      <c r="F4" s="1" t="s">
        <v>18</v>
      </c>
      <c r="H4" s="50" t="s">
        <v>123</v>
      </c>
      <c r="I4" s="4"/>
      <c r="J4" s="4"/>
      <c r="K4" s="4"/>
    </row>
    <row r="5" spans="1:11">
      <c r="A5" s="1" t="s">
        <v>14</v>
      </c>
      <c r="B5" s="81" t="s">
        <v>151</v>
      </c>
      <c r="C5" s="82"/>
      <c r="D5" s="82"/>
      <c r="E5" s="82"/>
      <c r="F5" s="82"/>
      <c r="G5" s="82"/>
      <c r="H5" s="82"/>
      <c r="I5" s="83"/>
      <c r="J5" s="4"/>
      <c r="K5" s="4"/>
    </row>
    <row r="6" spans="1:11" ht="8.25" customHeight="1">
      <c r="F6" s="3"/>
      <c r="G6" s="4"/>
      <c r="H6" s="4"/>
      <c r="I6" s="4"/>
      <c r="J6" s="4"/>
      <c r="K6" s="4"/>
    </row>
    <row r="7" spans="1:11">
      <c r="A7" s="84" t="s">
        <v>20</v>
      </c>
      <c r="B7" s="85"/>
      <c r="C7" s="85"/>
      <c r="D7" s="5" t="s">
        <v>17</v>
      </c>
      <c r="E7" s="5" t="s">
        <v>1</v>
      </c>
      <c r="F7" s="5" t="s">
        <v>2</v>
      </c>
      <c r="G7" s="5" t="s">
        <v>8</v>
      </c>
      <c r="H7" s="5" t="s">
        <v>3</v>
      </c>
      <c r="I7" s="5" t="s">
        <v>10</v>
      </c>
      <c r="J7" s="4"/>
      <c r="K7" s="4"/>
    </row>
    <row r="8" spans="1:11" ht="3.75" customHeight="1">
      <c r="E8" s="1"/>
      <c r="F8" s="1"/>
      <c r="K8" s="4"/>
    </row>
    <row r="9" spans="1:11">
      <c r="A9" s="18"/>
      <c r="B9" s="19"/>
      <c r="C9" s="20"/>
      <c r="D9" s="20"/>
      <c r="E9" s="14"/>
      <c r="F9" s="14"/>
      <c r="G9" s="21"/>
      <c r="H9" s="21"/>
      <c r="I9" s="22" t="str">
        <f t="shared" ref="I9:I17" si="0">+IF(A9=0," ",H9/$H$70)</f>
        <v xml:space="preserve"> </v>
      </c>
      <c r="J9" s="4"/>
      <c r="K9" s="4"/>
    </row>
    <row r="10" spans="1:11">
      <c r="A10" s="18"/>
      <c r="B10" s="19"/>
      <c r="C10" s="20"/>
      <c r="D10" s="20"/>
      <c r="E10" s="14"/>
      <c r="F10" s="14"/>
      <c r="G10" s="21"/>
      <c r="H10" s="21"/>
      <c r="I10" s="22" t="str">
        <f t="shared" si="0"/>
        <v xml:space="preserve"> </v>
      </c>
      <c r="J10" s="4"/>
      <c r="K10" s="4"/>
    </row>
    <row r="11" spans="1:11">
      <c r="A11" s="18"/>
      <c r="B11" s="19"/>
      <c r="C11" s="20"/>
      <c r="D11" s="20"/>
      <c r="E11" s="14"/>
      <c r="F11" s="14"/>
      <c r="G11" s="21"/>
      <c r="H11" s="21"/>
      <c r="I11" s="22" t="str">
        <f t="shared" si="0"/>
        <v xml:space="preserve"> </v>
      </c>
      <c r="J11" s="4"/>
      <c r="K11" s="4"/>
    </row>
    <row r="12" spans="1:11">
      <c r="A12" s="18"/>
      <c r="B12" s="19"/>
      <c r="C12" s="20"/>
      <c r="D12" s="20"/>
      <c r="E12" s="14"/>
      <c r="F12" s="14"/>
      <c r="G12" s="21"/>
      <c r="H12" s="21"/>
      <c r="I12" s="22" t="str">
        <f t="shared" si="0"/>
        <v xml:space="preserve"> </v>
      </c>
      <c r="J12" s="4"/>
      <c r="K12" s="4"/>
    </row>
    <row r="13" spans="1:11">
      <c r="A13" s="18"/>
      <c r="B13" s="19"/>
      <c r="C13" s="20"/>
      <c r="D13" s="20"/>
      <c r="E13" s="14"/>
      <c r="F13" s="14"/>
      <c r="G13" s="21"/>
      <c r="H13" s="21"/>
      <c r="I13" s="22" t="str">
        <f t="shared" si="0"/>
        <v xml:space="preserve"> </v>
      </c>
      <c r="J13" s="4"/>
      <c r="K13" s="4"/>
    </row>
    <row r="14" spans="1:11">
      <c r="A14" s="18"/>
      <c r="B14" s="19"/>
      <c r="C14" s="20"/>
      <c r="D14" s="20"/>
      <c r="E14" s="14"/>
      <c r="F14" s="14"/>
      <c r="G14" s="21"/>
      <c r="H14" s="21"/>
      <c r="I14" s="22" t="str">
        <f t="shared" si="0"/>
        <v xml:space="preserve"> </v>
      </c>
      <c r="J14" s="4"/>
      <c r="K14" s="4"/>
    </row>
    <row r="15" spans="1:11">
      <c r="A15" s="18"/>
      <c r="B15" s="19"/>
      <c r="C15" s="20"/>
      <c r="D15" s="20"/>
      <c r="E15" s="14"/>
      <c r="F15" s="14"/>
      <c r="G15" s="21"/>
      <c r="H15" s="21"/>
      <c r="I15" s="22" t="str">
        <f t="shared" si="0"/>
        <v xml:space="preserve"> </v>
      </c>
      <c r="J15" s="4"/>
      <c r="K15" s="4"/>
    </row>
    <row r="16" spans="1:11">
      <c r="A16" s="18"/>
      <c r="B16" s="19"/>
      <c r="C16" s="20"/>
      <c r="D16" s="20"/>
      <c r="E16" s="14"/>
      <c r="F16" s="14"/>
      <c r="G16" s="21"/>
      <c r="H16" s="21"/>
      <c r="I16" s="22" t="str">
        <f t="shared" si="0"/>
        <v xml:space="preserve"> </v>
      </c>
      <c r="J16" s="4"/>
      <c r="K16" s="4"/>
    </row>
    <row r="17" spans="1:11">
      <c r="A17" s="18"/>
      <c r="B17" s="19"/>
      <c r="C17" s="20"/>
      <c r="D17" s="20"/>
      <c r="E17" s="14"/>
      <c r="F17" s="14"/>
      <c r="G17" s="21"/>
      <c r="H17" s="21"/>
      <c r="I17" s="22" t="str">
        <f t="shared" si="0"/>
        <v xml:space="preserve"> </v>
      </c>
      <c r="J17" s="4"/>
      <c r="K17" s="4"/>
    </row>
    <row r="18" spans="1:11" ht="6.75" customHeight="1">
      <c r="G18" s="4"/>
      <c r="H18" s="4"/>
      <c r="I18" s="8"/>
      <c r="J18" s="4"/>
      <c r="K18" s="4"/>
    </row>
    <row r="19" spans="1:11">
      <c r="A19" s="30" t="s">
        <v>13</v>
      </c>
      <c r="B19" s="30"/>
      <c r="C19" s="30"/>
      <c r="D19" s="30"/>
      <c r="E19" s="31"/>
      <c r="F19" s="31"/>
      <c r="G19" s="32"/>
      <c r="H19" s="32">
        <f>SUM(H9:H17)</f>
        <v>0</v>
      </c>
      <c r="I19" s="33">
        <f>+IF(H70=0,0,H19/$H$70)</f>
        <v>0</v>
      </c>
      <c r="J19" s="4"/>
      <c r="K19" s="4"/>
    </row>
    <row r="20" spans="1:11" ht="9.75" customHeight="1">
      <c r="G20" s="4"/>
      <c r="H20" s="4"/>
      <c r="I20" s="8"/>
      <c r="J20" s="4"/>
      <c r="K20" s="4"/>
    </row>
    <row r="21" spans="1:11">
      <c r="A21" s="43" t="s">
        <v>32</v>
      </c>
      <c r="B21" s="44"/>
      <c r="C21" s="45"/>
      <c r="D21" s="45" t="s">
        <v>22</v>
      </c>
      <c r="E21" s="46" t="s">
        <v>23</v>
      </c>
      <c r="F21" s="46">
        <v>6</v>
      </c>
      <c r="G21" s="47">
        <v>8944</v>
      </c>
      <c r="H21" s="47">
        <v>53664</v>
      </c>
      <c r="I21" s="22"/>
      <c r="J21" s="4"/>
      <c r="K21" s="4"/>
    </row>
    <row r="22" spans="1:11">
      <c r="A22" s="43" t="s">
        <v>37</v>
      </c>
      <c r="B22" s="44"/>
      <c r="C22" s="45"/>
      <c r="D22" s="45" t="s">
        <v>36</v>
      </c>
      <c r="E22" s="46" t="s">
        <v>23</v>
      </c>
      <c r="F22" s="46">
        <v>4</v>
      </c>
      <c r="G22" s="47">
        <v>8944</v>
      </c>
      <c r="H22" s="47">
        <v>35776</v>
      </c>
      <c r="I22" s="22"/>
      <c r="J22" s="4"/>
      <c r="K22" s="4"/>
    </row>
    <row r="23" spans="1:11">
      <c r="A23" s="43" t="s">
        <v>41</v>
      </c>
      <c r="B23" s="44"/>
      <c r="C23" s="45"/>
      <c r="D23" s="45" t="s">
        <v>36</v>
      </c>
      <c r="E23" s="46" t="s">
        <v>23</v>
      </c>
      <c r="F23" s="46">
        <v>5</v>
      </c>
      <c r="G23" s="47">
        <v>8944</v>
      </c>
      <c r="H23" s="47">
        <v>44720</v>
      </c>
      <c r="I23" s="22"/>
      <c r="J23" s="4"/>
      <c r="K23" s="4"/>
    </row>
    <row r="24" spans="1:11">
      <c r="A24" s="43" t="s">
        <v>35</v>
      </c>
      <c r="B24" s="44"/>
      <c r="C24" s="45"/>
      <c r="D24" s="45" t="s">
        <v>36</v>
      </c>
      <c r="E24" s="46" t="s">
        <v>23</v>
      </c>
      <c r="F24" s="46">
        <v>8</v>
      </c>
      <c r="G24" s="47">
        <v>8944</v>
      </c>
      <c r="H24" s="47">
        <v>71552</v>
      </c>
      <c r="I24" s="22"/>
      <c r="J24" s="4"/>
      <c r="K24" s="4"/>
    </row>
    <row r="25" spans="1:11">
      <c r="A25" s="43" t="s">
        <v>38</v>
      </c>
      <c r="B25" s="44"/>
      <c r="C25" s="45"/>
      <c r="D25" s="45" t="s">
        <v>39</v>
      </c>
      <c r="E25" s="46" t="s">
        <v>23</v>
      </c>
      <c r="F25" s="46">
        <v>5</v>
      </c>
      <c r="G25" s="47">
        <v>8944</v>
      </c>
      <c r="H25" s="47">
        <v>44720</v>
      </c>
      <c r="I25" s="22"/>
      <c r="J25" s="4"/>
      <c r="K25" s="4"/>
    </row>
    <row r="26" spans="1:11">
      <c r="A26" s="43" t="s">
        <v>40</v>
      </c>
      <c r="B26" s="44"/>
      <c r="C26" s="45"/>
      <c r="D26" s="45" t="s">
        <v>39</v>
      </c>
      <c r="E26" s="46" t="s">
        <v>23</v>
      </c>
      <c r="F26" s="46">
        <v>5</v>
      </c>
      <c r="G26" s="47">
        <v>8944</v>
      </c>
      <c r="H26" s="47">
        <v>44720</v>
      </c>
      <c r="I26" s="22"/>
      <c r="J26" s="4"/>
      <c r="K26" s="4"/>
    </row>
    <row r="27" spans="1:11">
      <c r="A27" s="43" t="s">
        <v>107</v>
      </c>
      <c r="B27" s="44"/>
      <c r="C27" s="45"/>
      <c r="D27" s="45" t="s">
        <v>34</v>
      </c>
      <c r="E27" s="46" t="s">
        <v>23</v>
      </c>
      <c r="F27" s="46">
        <v>3</v>
      </c>
      <c r="G27" s="47">
        <v>8944</v>
      </c>
      <c r="H27" s="47">
        <v>26832</v>
      </c>
      <c r="I27" s="22"/>
      <c r="J27" s="4"/>
      <c r="K27" s="4"/>
    </row>
    <row r="28" spans="1:11">
      <c r="A28" s="43" t="s">
        <v>33</v>
      </c>
      <c r="B28" s="44"/>
      <c r="C28" s="45"/>
      <c r="D28" s="45" t="s">
        <v>34</v>
      </c>
      <c r="E28" s="46" t="s">
        <v>23</v>
      </c>
      <c r="F28" s="46">
        <v>4</v>
      </c>
      <c r="G28" s="47">
        <v>8944</v>
      </c>
      <c r="H28" s="47">
        <v>35776</v>
      </c>
      <c r="I28" s="22"/>
      <c r="J28" s="4"/>
      <c r="K28" s="4"/>
    </row>
    <row r="29" spans="1:11">
      <c r="A29" s="43" t="s">
        <v>42</v>
      </c>
      <c r="B29" s="44"/>
      <c r="C29" s="45"/>
      <c r="D29" s="45" t="s">
        <v>34</v>
      </c>
      <c r="E29" s="46" t="s">
        <v>23</v>
      </c>
      <c r="F29" s="46">
        <v>10</v>
      </c>
      <c r="G29" s="47">
        <v>8944</v>
      </c>
      <c r="H29" s="47">
        <v>89440</v>
      </c>
      <c r="I29" s="22"/>
      <c r="J29" s="4"/>
      <c r="K29" s="4"/>
    </row>
    <row r="30" spans="1:11">
      <c r="A30" s="43" t="s">
        <v>99</v>
      </c>
      <c r="B30" s="44"/>
      <c r="C30" s="45"/>
      <c r="D30" s="45" t="s">
        <v>34</v>
      </c>
      <c r="E30" s="46" t="s">
        <v>23</v>
      </c>
      <c r="F30" s="46">
        <v>3</v>
      </c>
      <c r="G30" s="47">
        <v>8944</v>
      </c>
      <c r="H30" s="47">
        <v>26832</v>
      </c>
      <c r="I30" s="22"/>
      <c r="J30" s="4"/>
      <c r="K30" s="4"/>
    </row>
    <row r="31" spans="1:11">
      <c r="A31" s="43" t="s">
        <v>60</v>
      </c>
      <c r="B31" s="44"/>
      <c r="C31" s="45"/>
      <c r="D31" s="45" t="s">
        <v>34</v>
      </c>
      <c r="E31" s="46" t="s">
        <v>23</v>
      </c>
      <c r="F31" s="46"/>
      <c r="G31" s="47"/>
      <c r="H31" s="47"/>
      <c r="I31" s="22"/>
      <c r="J31" s="4"/>
      <c r="K31" s="4"/>
    </row>
    <row r="32" spans="1:11">
      <c r="A32" s="43" t="s">
        <v>108</v>
      </c>
      <c r="B32" s="44"/>
      <c r="C32" s="45"/>
      <c r="D32" s="45" t="s">
        <v>117</v>
      </c>
      <c r="E32" s="46" t="s">
        <v>23</v>
      </c>
      <c r="F32" s="46">
        <v>25</v>
      </c>
      <c r="G32" s="47">
        <v>8944</v>
      </c>
      <c r="H32" s="47">
        <v>223600</v>
      </c>
      <c r="I32" s="22"/>
      <c r="J32" s="4"/>
      <c r="K32" s="4"/>
    </row>
    <row r="33" spans="1:11">
      <c r="A33" s="43"/>
      <c r="B33" s="44"/>
      <c r="C33" s="45"/>
      <c r="D33" s="45"/>
      <c r="E33" s="46"/>
      <c r="F33" s="46"/>
      <c r="G33" s="47"/>
      <c r="H33" s="47"/>
      <c r="I33" s="22"/>
      <c r="J33" s="4"/>
      <c r="K33" s="4"/>
    </row>
    <row r="34" spans="1:11" ht="8.25" customHeight="1">
      <c r="F34" s="11"/>
      <c r="G34" s="4"/>
      <c r="H34" s="4"/>
      <c r="I34" s="8"/>
      <c r="J34" s="4"/>
      <c r="K34" s="4"/>
    </row>
    <row r="35" spans="1:11">
      <c r="A35" s="30" t="s">
        <v>6</v>
      </c>
      <c r="B35" s="30"/>
      <c r="C35" s="30"/>
      <c r="D35" s="30"/>
      <c r="E35" s="31"/>
      <c r="F35" s="31"/>
      <c r="G35" s="32"/>
      <c r="H35" s="32">
        <f>SUM(H21:H33)</f>
        <v>697632</v>
      </c>
      <c r="I35" s="33">
        <f>+IF(H81=0,0,H35/$H$70)</f>
        <v>0</v>
      </c>
      <c r="J35" s="13"/>
      <c r="K35" s="4"/>
    </row>
    <row r="36" spans="1:11">
      <c r="A36" s="30" t="s">
        <v>5</v>
      </c>
      <c r="B36" s="30"/>
      <c r="C36" s="30"/>
      <c r="D36" s="30"/>
      <c r="E36" s="36">
        <f>0.2517+0.0833+0.0417+0.0533+0.04</f>
        <v>0.47</v>
      </c>
      <c r="F36" s="31"/>
      <c r="G36" s="32"/>
      <c r="H36" s="32">
        <f>+H35*E36</f>
        <v>327887.03999999998</v>
      </c>
      <c r="I36" s="33">
        <f>+IF(H82=0,0,H36/$H$70)</f>
        <v>0</v>
      </c>
      <c r="J36" s="4"/>
      <c r="K36" s="4"/>
    </row>
    <row r="37" spans="1:11">
      <c r="A37" s="30" t="s">
        <v>7</v>
      </c>
      <c r="B37" s="30"/>
      <c r="C37" s="30"/>
      <c r="D37" s="30"/>
      <c r="E37" s="31"/>
      <c r="F37" s="31"/>
      <c r="G37" s="32"/>
      <c r="H37" s="32">
        <f>+H35+H36</f>
        <v>1025519.04</v>
      </c>
      <c r="I37" s="33">
        <f>+IF(H83=0,0,H37/$H$70)</f>
        <v>0</v>
      </c>
      <c r="J37" s="4"/>
      <c r="K37" s="4"/>
    </row>
    <row r="38" spans="1:11" ht="9.75" customHeight="1">
      <c r="G38" s="4"/>
      <c r="H38" s="4"/>
      <c r="I38" s="8"/>
      <c r="J38" s="4"/>
      <c r="K38" s="12"/>
    </row>
    <row r="39" spans="1:11">
      <c r="A39" s="18" t="s">
        <v>68</v>
      </c>
      <c r="B39" s="19"/>
      <c r="C39" s="20"/>
      <c r="D39" s="20"/>
      <c r="E39" s="14" t="s">
        <v>78</v>
      </c>
      <c r="F39" s="46">
        <v>13</v>
      </c>
      <c r="G39" s="21">
        <v>18000</v>
      </c>
      <c r="H39" s="21">
        <v>234000</v>
      </c>
      <c r="I39" s="22"/>
      <c r="J39" s="4"/>
      <c r="K39" s="4"/>
    </row>
    <row r="40" spans="1:11">
      <c r="A40" s="18" t="s">
        <v>63</v>
      </c>
      <c r="B40" s="19"/>
      <c r="C40" s="20"/>
      <c r="D40" s="20"/>
      <c r="E40" s="26" t="s">
        <v>78</v>
      </c>
      <c r="F40" s="46">
        <v>2</v>
      </c>
      <c r="G40" s="27">
        <v>11800</v>
      </c>
      <c r="H40" s="21">
        <v>23600</v>
      </c>
      <c r="I40" s="22"/>
      <c r="J40" s="4"/>
      <c r="K40" s="4"/>
    </row>
    <row r="41" spans="1:11">
      <c r="A41" s="18" t="s">
        <v>69</v>
      </c>
      <c r="B41" s="19"/>
      <c r="C41" s="20"/>
      <c r="D41" s="20"/>
      <c r="E41" s="26" t="s">
        <v>78</v>
      </c>
      <c r="F41" s="46">
        <v>12</v>
      </c>
      <c r="G41" s="27">
        <v>5000</v>
      </c>
      <c r="H41" s="21">
        <v>60000</v>
      </c>
      <c r="I41" s="22"/>
      <c r="J41" s="4"/>
      <c r="K41" s="4"/>
    </row>
    <row r="42" spans="1:11">
      <c r="A42" s="18" t="s">
        <v>62</v>
      </c>
      <c r="B42" s="19"/>
      <c r="C42" s="20"/>
      <c r="D42" s="20"/>
      <c r="E42" s="26" t="s">
        <v>79</v>
      </c>
      <c r="F42" s="46" t="s">
        <v>103</v>
      </c>
      <c r="G42" s="27">
        <v>33770</v>
      </c>
      <c r="H42" s="27">
        <v>50620</v>
      </c>
      <c r="I42" s="22"/>
      <c r="J42" s="4"/>
      <c r="K42" s="9"/>
    </row>
    <row r="43" spans="1:11">
      <c r="A43" s="18" t="s">
        <v>80</v>
      </c>
      <c r="B43" s="19"/>
      <c r="C43" s="20"/>
      <c r="D43" s="20"/>
      <c r="E43" s="26" t="s">
        <v>79</v>
      </c>
      <c r="F43" s="46">
        <v>1</v>
      </c>
      <c r="G43" s="27">
        <v>12000</v>
      </c>
      <c r="H43" s="21">
        <v>12000</v>
      </c>
      <c r="I43" s="22"/>
      <c r="J43" s="4"/>
      <c r="K43" s="9"/>
    </row>
    <row r="44" spans="1:11">
      <c r="A44" s="18" t="s">
        <v>83</v>
      </c>
      <c r="B44" s="19"/>
      <c r="C44" s="20"/>
      <c r="D44" s="20"/>
      <c r="E44" s="26" t="s">
        <v>82</v>
      </c>
      <c r="F44" s="46">
        <v>5</v>
      </c>
      <c r="G44" s="27">
        <v>8000</v>
      </c>
      <c r="H44" s="21">
        <v>40000</v>
      </c>
      <c r="I44" s="22"/>
      <c r="J44" s="4"/>
      <c r="K44" s="9"/>
    </row>
    <row r="45" spans="1:11">
      <c r="A45" s="18" t="s">
        <v>84</v>
      </c>
      <c r="B45" s="19"/>
      <c r="C45" s="20"/>
      <c r="D45" s="20"/>
      <c r="E45" s="26" t="s">
        <v>79</v>
      </c>
      <c r="F45" s="46">
        <v>3</v>
      </c>
      <c r="G45" s="27">
        <v>7200</v>
      </c>
      <c r="H45" s="21">
        <v>21600</v>
      </c>
      <c r="I45" s="22"/>
      <c r="J45" s="4"/>
      <c r="K45" s="4"/>
    </row>
    <row r="46" spans="1:11">
      <c r="A46" s="18" t="s">
        <v>85</v>
      </c>
      <c r="B46" s="19"/>
      <c r="C46" s="20"/>
      <c r="D46" s="20"/>
      <c r="E46" s="26" t="s">
        <v>82</v>
      </c>
      <c r="F46" s="46">
        <v>4</v>
      </c>
      <c r="G46" s="27">
        <v>15000</v>
      </c>
      <c r="H46" s="21">
        <v>60000</v>
      </c>
      <c r="I46" s="22"/>
      <c r="J46"/>
      <c r="K46" s="4"/>
    </row>
    <row r="47" spans="1:11">
      <c r="A47" s="18" t="s">
        <v>81</v>
      </c>
      <c r="B47" s="19"/>
      <c r="C47" s="20"/>
      <c r="D47" s="20"/>
      <c r="E47" s="26" t="s">
        <v>82</v>
      </c>
      <c r="F47" s="46">
        <v>5</v>
      </c>
      <c r="G47" s="27">
        <v>4190</v>
      </c>
      <c r="H47" s="21">
        <v>20950</v>
      </c>
      <c r="I47" s="22"/>
      <c r="J47" s="4"/>
      <c r="K47" s="4"/>
    </row>
    <row r="48" spans="1:11">
      <c r="A48" s="18" t="s">
        <v>100</v>
      </c>
      <c r="B48" s="28"/>
      <c r="C48" s="20"/>
      <c r="D48" s="20"/>
      <c r="E48" s="26" t="s">
        <v>78</v>
      </c>
      <c r="F48" s="46">
        <v>12</v>
      </c>
      <c r="G48" s="21">
        <v>6800</v>
      </c>
      <c r="H48" s="21">
        <v>81600</v>
      </c>
      <c r="I48" s="22"/>
      <c r="J48" s="4"/>
      <c r="K48" s="4"/>
    </row>
    <row r="49" spans="1:11">
      <c r="A49" s="18" t="s">
        <v>64</v>
      </c>
      <c r="B49" s="19"/>
      <c r="C49" s="20"/>
      <c r="D49" s="20"/>
      <c r="E49" s="26" t="s">
        <v>79</v>
      </c>
      <c r="F49" s="46">
        <v>2</v>
      </c>
      <c r="G49" s="21">
        <v>5600</v>
      </c>
      <c r="H49" s="21">
        <v>11200</v>
      </c>
      <c r="I49" s="22"/>
      <c r="J49"/>
      <c r="K49" s="4"/>
    </row>
    <row r="50" spans="1:11">
      <c r="A50" s="18" t="s">
        <v>65</v>
      </c>
      <c r="B50" s="19"/>
      <c r="C50" s="20"/>
      <c r="D50" s="20"/>
      <c r="E50" s="26" t="s">
        <v>79</v>
      </c>
      <c r="F50" s="46">
        <v>2</v>
      </c>
      <c r="G50" s="21">
        <v>3000</v>
      </c>
      <c r="H50" s="21">
        <v>6000</v>
      </c>
      <c r="I50" s="22"/>
      <c r="J50"/>
      <c r="K50" s="4"/>
    </row>
    <row r="51" spans="1:11">
      <c r="A51" s="18" t="s">
        <v>66</v>
      </c>
      <c r="B51" s="19"/>
      <c r="C51" s="20"/>
      <c r="D51" s="20"/>
      <c r="E51" s="26" t="s">
        <v>79</v>
      </c>
      <c r="F51" s="46">
        <v>2</v>
      </c>
      <c r="G51" s="21">
        <v>3000</v>
      </c>
      <c r="H51" s="21">
        <v>6000</v>
      </c>
      <c r="I51" s="22"/>
      <c r="J51" s="4"/>
      <c r="K51" s="4"/>
    </row>
    <row r="52" spans="1:11">
      <c r="A52" s="18" t="s">
        <v>101</v>
      </c>
      <c r="B52" s="19"/>
      <c r="C52" s="20"/>
      <c r="D52" s="20"/>
      <c r="E52" s="26" t="s">
        <v>82</v>
      </c>
      <c r="F52" s="46">
        <v>2</v>
      </c>
      <c r="G52" s="21">
        <v>13700</v>
      </c>
      <c r="H52" s="21">
        <v>27400</v>
      </c>
      <c r="I52" s="22"/>
      <c r="J52" s="4"/>
      <c r="K52" s="4"/>
    </row>
    <row r="53" spans="1:11">
      <c r="A53" s="18" t="s">
        <v>70</v>
      </c>
      <c r="B53" s="19"/>
      <c r="C53" s="20"/>
      <c r="D53" s="20"/>
      <c r="E53" s="26" t="s">
        <v>79</v>
      </c>
      <c r="F53" s="46">
        <v>2</v>
      </c>
      <c r="G53" s="21">
        <v>3800</v>
      </c>
      <c r="H53" s="21">
        <v>7600</v>
      </c>
      <c r="I53" s="22"/>
      <c r="J53" s="4"/>
      <c r="K53" s="4"/>
    </row>
    <row r="54" spans="1:11">
      <c r="A54" s="18" t="s">
        <v>72</v>
      </c>
      <c r="B54" s="19"/>
      <c r="C54" s="20"/>
      <c r="D54" s="20"/>
      <c r="E54" s="26" t="s">
        <v>79</v>
      </c>
      <c r="F54" s="46">
        <v>2</v>
      </c>
      <c r="G54" s="21">
        <v>6000</v>
      </c>
      <c r="H54" s="21">
        <v>12000</v>
      </c>
      <c r="I54" s="22"/>
      <c r="J54" s="4"/>
      <c r="K54" s="4"/>
    </row>
    <row r="55" spans="1:11">
      <c r="A55" s="18" t="s">
        <v>73</v>
      </c>
      <c r="B55" s="19"/>
      <c r="C55" s="20"/>
      <c r="D55" s="20"/>
      <c r="E55" s="26" t="s">
        <v>82</v>
      </c>
      <c r="F55" s="46">
        <v>4</v>
      </c>
      <c r="G55" s="21">
        <v>500</v>
      </c>
      <c r="H55" s="21">
        <v>4000</v>
      </c>
      <c r="I55" s="22"/>
      <c r="J55" s="4"/>
      <c r="K55" s="4"/>
    </row>
    <row r="56" spans="1:11">
      <c r="A56" s="18" t="s">
        <v>71</v>
      </c>
      <c r="B56" s="19"/>
      <c r="C56" s="20"/>
      <c r="D56" s="20"/>
      <c r="E56" s="26" t="s">
        <v>82</v>
      </c>
      <c r="F56" s="46">
        <v>3</v>
      </c>
      <c r="G56" s="21">
        <v>1000</v>
      </c>
      <c r="H56" s="21">
        <v>3000</v>
      </c>
      <c r="I56" s="22"/>
      <c r="J56" s="4"/>
      <c r="K56" s="4"/>
    </row>
    <row r="57" spans="1:11">
      <c r="A57" s="18" t="s">
        <v>88</v>
      </c>
      <c r="B57" s="19"/>
      <c r="C57" s="20"/>
      <c r="D57" s="20"/>
      <c r="E57" s="26" t="s">
        <v>79</v>
      </c>
      <c r="F57" s="46">
        <v>3</v>
      </c>
      <c r="G57" s="21">
        <v>3800</v>
      </c>
      <c r="H57" s="21">
        <v>11400</v>
      </c>
      <c r="I57" s="22"/>
      <c r="J57" s="4"/>
      <c r="K57" s="4"/>
    </row>
    <row r="58" spans="1:11">
      <c r="A58" s="18" t="s">
        <v>89</v>
      </c>
      <c r="B58" s="19"/>
      <c r="C58" s="20"/>
      <c r="D58" s="20"/>
      <c r="E58" s="26" t="s">
        <v>79</v>
      </c>
      <c r="F58" s="46">
        <v>3</v>
      </c>
      <c r="G58" s="21">
        <v>3800</v>
      </c>
      <c r="H58" s="21">
        <v>11400</v>
      </c>
      <c r="I58" s="22"/>
      <c r="J58" s="4"/>
      <c r="K58" s="4"/>
    </row>
    <row r="59" spans="1:11">
      <c r="A59" s="18" t="s">
        <v>74</v>
      </c>
      <c r="B59" s="19"/>
      <c r="C59" s="20"/>
      <c r="D59" s="20"/>
      <c r="E59" s="26" t="s">
        <v>79</v>
      </c>
      <c r="F59" s="46">
        <v>3</v>
      </c>
      <c r="G59" s="21">
        <v>3600</v>
      </c>
      <c r="H59" s="21">
        <v>10800</v>
      </c>
      <c r="I59" s="22"/>
      <c r="J59" s="4"/>
      <c r="K59" s="4"/>
    </row>
    <row r="60" spans="1:11">
      <c r="A60" s="18"/>
      <c r="B60" s="19"/>
      <c r="C60" s="20"/>
      <c r="D60" s="20"/>
      <c r="E60" s="26"/>
      <c r="F60" s="16"/>
      <c r="G60" s="21"/>
      <c r="H60" s="21"/>
      <c r="I60" s="22" t="str">
        <f>+IF(A60=0," ",H60/$H$70)</f>
        <v xml:space="preserve"> </v>
      </c>
      <c r="J60" s="4"/>
      <c r="K60" s="4"/>
    </row>
    <row r="61" spans="1:11" ht="11.25" customHeight="1">
      <c r="G61" s="4"/>
      <c r="H61" s="4"/>
      <c r="I61" s="4"/>
      <c r="J61" s="4"/>
      <c r="K61" s="4"/>
    </row>
    <row r="62" spans="1:11">
      <c r="A62" s="30" t="s">
        <v>9</v>
      </c>
      <c r="B62" s="30"/>
      <c r="C62" s="30"/>
      <c r="D62" s="30"/>
      <c r="E62" s="31"/>
      <c r="F62" s="31"/>
      <c r="G62" s="32"/>
      <c r="H62" s="32">
        <f>SUM(H39:H60)</f>
        <v>715170</v>
      </c>
      <c r="I62" s="33">
        <f>+IF(H116=0,0,H62/$H$70)</f>
        <v>0</v>
      </c>
      <c r="J62" s="4"/>
      <c r="K62" s="4"/>
    </row>
    <row r="63" spans="1:11" ht="11.25" customHeight="1">
      <c r="G63" s="4"/>
      <c r="H63" s="4"/>
      <c r="I63" s="8"/>
      <c r="J63" s="4"/>
      <c r="K63" s="4"/>
    </row>
    <row r="64" spans="1:11">
      <c r="A64" s="18"/>
      <c r="B64" s="19"/>
      <c r="C64" s="20"/>
      <c r="D64" s="20"/>
      <c r="E64" s="14"/>
      <c r="F64" s="14"/>
      <c r="G64" s="21"/>
      <c r="H64" s="21"/>
      <c r="I64" s="22" t="str">
        <f>+IF(A64=0," ",H64/$H$70)</f>
        <v xml:space="preserve"> </v>
      </c>
      <c r="J64" s="6"/>
      <c r="K64" s="4"/>
    </row>
    <row r="65" spans="1:11" ht="9.75" customHeight="1">
      <c r="G65" s="4"/>
      <c r="H65" s="4"/>
      <c r="I65" s="8"/>
      <c r="J65" s="4"/>
      <c r="K65" s="4"/>
    </row>
    <row r="66" spans="1:11">
      <c r="A66" s="30" t="s">
        <v>16</v>
      </c>
      <c r="B66" s="30"/>
      <c r="C66" s="30"/>
      <c r="D66" s="30"/>
      <c r="E66" s="31"/>
      <c r="F66" s="31"/>
      <c r="G66" s="32"/>
      <c r="H66" s="32">
        <f>SUM(H64:H65)</f>
        <v>0</v>
      </c>
      <c r="I66" s="33">
        <f>+IF(H123=0,0,H66/$H$70)</f>
        <v>0</v>
      </c>
      <c r="J66" s="4"/>
      <c r="K66" s="4"/>
    </row>
    <row r="67" spans="1:11">
      <c r="A67" s="68"/>
      <c r="B67" s="68"/>
      <c r="C67" s="68"/>
      <c r="D67" s="68"/>
      <c r="E67" s="69"/>
      <c r="F67" s="69"/>
      <c r="G67" s="70"/>
      <c r="H67" s="70"/>
      <c r="I67" s="71"/>
      <c r="J67" s="4"/>
      <c r="K67" s="4"/>
    </row>
    <row r="68" spans="1:11">
      <c r="A68" s="72" t="s">
        <v>152</v>
      </c>
      <c r="B68" s="68"/>
      <c r="C68" s="68"/>
      <c r="D68" s="68"/>
      <c r="E68" s="73">
        <v>0.05</v>
      </c>
      <c r="F68" s="69"/>
      <c r="G68" s="70"/>
      <c r="H68" s="70">
        <f>(H19+H37+H62+H66)*E68</f>
        <v>87034.452000000005</v>
      </c>
      <c r="I68" s="71"/>
      <c r="J68" s="4"/>
      <c r="K68" s="4"/>
    </row>
    <row r="69" spans="1:11">
      <c r="A69" s="35"/>
      <c r="B69" s="35"/>
      <c r="C69" s="35"/>
      <c r="D69" s="35"/>
      <c r="E69" s="37"/>
      <c r="F69" s="37"/>
      <c r="G69" s="34"/>
      <c r="H69" s="34"/>
      <c r="I69" s="38"/>
      <c r="J69" s="4"/>
      <c r="K69" s="4"/>
    </row>
    <row r="70" spans="1:11">
      <c r="A70" s="39" t="s">
        <v>11</v>
      </c>
      <c r="B70" s="39"/>
      <c r="C70" s="39"/>
      <c r="D70" s="39"/>
      <c r="E70" s="40"/>
      <c r="F70" s="40"/>
      <c r="G70" s="41"/>
      <c r="H70" s="41">
        <f>+H19+H37+H62+H66+H68</f>
        <v>1827723.4920000001</v>
      </c>
      <c r="I70" s="42">
        <f>+IF(H125=0,0,H70/$H$70)</f>
        <v>0</v>
      </c>
      <c r="J70" s="4"/>
      <c r="K70" s="4"/>
    </row>
    <row r="71" spans="1:11" ht="8.25" customHeight="1" thickBot="1">
      <c r="G71" s="4"/>
      <c r="H71" s="4"/>
      <c r="I71" s="4"/>
      <c r="J71" s="4"/>
      <c r="K71" s="4"/>
    </row>
    <row r="72" spans="1:11" ht="15.75" thickBot="1">
      <c r="B72" s="4"/>
      <c r="E72" s="3" t="s">
        <v>15</v>
      </c>
      <c r="F72" s="1"/>
      <c r="G72" s="4">
        <f>+I3</f>
        <v>0</v>
      </c>
      <c r="H72" s="7">
        <f>+IF(H3=0,0,H70/H3)</f>
        <v>0</v>
      </c>
      <c r="I72" s="4"/>
      <c r="J72" s="4"/>
      <c r="K72" s="4"/>
    </row>
    <row r="73" spans="1:11">
      <c r="F73" s="3"/>
      <c r="G73" s="4"/>
      <c r="H73" s="4"/>
      <c r="I73" s="4"/>
      <c r="J73" s="4"/>
      <c r="K73" s="4"/>
    </row>
    <row r="74" spans="1:11">
      <c r="G74" s="4"/>
      <c r="H74" s="4"/>
      <c r="I74" s="4"/>
      <c r="J74" s="4"/>
      <c r="K74" s="4"/>
    </row>
    <row r="75" spans="1:11">
      <c r="G75" s="4"/>
      <c r="H75" s="4"/>
      <c r="I75" s="4"/>
      <c r="J75" s="4"/>
      <c r="K75" s="4"/>
    </row>
    <row r="76" spans="1:11">
      <c r="G76" s="4"/>
      <c r="H76" s="4"/>
      <c r="I76" s="4"/>
      <c r="J76" s="4"/>
      <c r="K76" s="4"/>
    </row>
    <row r="77" spans="1:11">
      <c r="G77" s="4"/>
      <c r="H77" s="4"/>
      <c r="I77" s="4"/>
      <c r="J77" s="4"/>
      <c r="K77" s="4"/>
    </row>
    <row r="78" spans="1:11">
      <c r="G78" s="4"/>
      <c r="H78" s="4"/>
      <c r="I78" s="4"/>
      <c r="J78" s="4"/>
      <c r="K78" s="4"/>
    </row>
    <row r="79" spans="1:11">
      <c r="G79" s="4"/>
      <c r="H79" s="4"/>
      <c r="I79" s="4"/>
      <c r="J79" s="4"/>
      <c r="K79" s="4"/>
    </row>
    <row r="80" spans="1:11">
      <c r="G80" s="4"/>
      <c r="H80" s="4"/>
      <c r="I80" s="4"/>
      <c r="J80" s="4"/>
      <c r="K80" s="4"/>
    </row>
    <row r="81" spans="7:11">
      <c r="G81" s="4"/>
      <c r="H81" s="4"/>
      <c r="I81" s="4"/>
      <c r="J81" s="4"/>
      <c r="K81" s="4"/>
    </row>
    <row r="82" spans="7:11">
      <c r="G82" s="4"/>
      <c r="H82" s="4"/>
      <c r="I82" s="4"/>
      <c r="J82" s="4"/>
      <c r="K82" s="4"/>
    </row>
    <row r="83" spans="7:11">
      <c r="G83" s="4"/>
      <c r="H83" s="4"/>
      <c r="I83" s="4"/>
      <c r="J83" s="4"/>
      <c r="K83" s="4"/>
    </row>
    <row r="84" spans="7:11">
      <c r="G84" s="4"/>
      <c r="H84" s="4"/>
      <c r="I84" s="4"/>
      <c r="J84" s="4"/>
      <c r="K84" s="4"/>
    </row>
    <row r="85" spans="7:11">
      <c r="G85" s="4"/>
      <c r="H85" s="4"/>
      <c r="I85" s="4"/>
      <c r="J85" s="4"/>
      <c r="K85" s="4"/>
    </row>
    <row r="86" spans="7:11">
      <c r="G86" s="4"/>
      <c r="H86" s="4"/>
      <c r="I86" s="4"/>
      <c r="J86" s="4"/>
      <c r="K86" s="4"/>
    </row>
    <row r="87" spans="7:11">
      <c r="G87" s="4"/>
      <c r="H87" s="4"/>
      <c r="I87" s="4"/>
      <c r="J87" s="4"/>
      <c r="K87" s="4"/>
    </row>
    <row r="88" spans="7:11">
      <c r="G88" s="4"/>
      <c r="H88" s="4"/>
      <c r="I88" s="4"/>
      <c r="J88" s="4"/>
      <c r="K88" s="4"/>
    </row>
    <row r="89" spans="7:11">
      <c r="G89" s="4"/>
      <c r="H89" s="4"/>
      <c r="I89" s="4"/>
      <c r="J89" s="4"/>
      <c r="K89" s="4"/>
    </row>
    <row r="90" spans="7:11">
      <c r="G90" s="4"/>
      <c r="H90" s="4"/>
      <c r="I90" s="4"/>
      <c r="J90" s="4"/>
      <c r="K90" s="4"/>
    </row>
    <row r="91" spans="7:11">
      <c r="G91" s="4"/>
      <c r="H91" s="4"/>
      <c r="I91" s="4"/>
      <c r="J91" s="4"/>
      <c r="K91" s="4"/>
    </row>
    <row r="92" spans="7:11">
      <c r="G92" s="4"/>
      <c r="H92" s="4"/>
      <c r="I92" s="4"/>
      <c r="J92" s="4"/>
      <c r="K92" s="4"/>
    </row>
    <row r="93" spans="7:11">
      <c r="G93" s="4"/>
      <c r="H93" s="4"/>
      <c r="I93" s="4"/>
      <c r="J93" s="4"/>
      <c r="K93" s="4"/>
    </row>
    <row r="94" spans="7:11">
      <c r="G94" s="4"/>
      <c r="H94" s="4"/>
      <c r="I94" s="4"/>
      <c r="J94" s="4"/>
      <c r="K94" s="4"/>
    </row>
    <row r="95" spans="7:11">
      <c r="G95" s="4"/>
      <c r="H95" s="4"/>
      <c r="I95" s="4"/>
      <c r="J95" s="4"/>
      <c r="K95" s="4"/>
    </row>
    <row r="96" spans="7:11">
      <c r="G96" s="4"/>
      <c r="H96" s="4"/>
      <c r="I96" s="4"/>
      <c r="J96" s="4"/>
      <c r="K96" s="4"/>
    </row>
    <row r="97" spans="7:11">
      <c r="G97" s="4"/>
      <c r="H97" s="4"/>
      <c r="I97" s="4"/>
      <c r="J97" s="4"/>
      <c r="K97" s="4"/>
    </row>
    <row r="98" spans="7:11">
      <c r="G98" s="4"/>
      <c r="H98" s="4"/>
      <c r="I98" s="4"/>
      <c r="J98" s="4"/>
      <c r="K98" s="4"/>
    </row>
    <row r="99" spans="7:11">
      <c r="G99" s="4"/>
      <c r="H99" s="4"/>
      <c r="I99" s="4"/>
      <c r="J99" s="4"/>
      <c r="K99" s="4"/>
    </row>
    <row r="100" spans="7:11">
      <c r="G100" s="4"/>
      <c r="H100" s="4"/>
      <c r="I100" s="4"/>
      <c r="J100" s="4"/>
      <c r="K100" s="4"/>
    </row>
    <row r="101" spans="7:11">
      <c r="G101" s="4"/>
      <c r="H101" s="4"/>
      <c r="I101" s="4"/>
      <c r="J101" s="4"/>
      <c r="K101" s="4"/>
    </row>
    <row r="102" spans="7:11">
      <c r="G102" s="4"/>
      <c r="H102" s="4"/>
      <c r="I102" s="4"/>
      <c r="J102" s="4"/>
      <c r="K102" s="4"/>
    </row>
    <row r="103" spans="7:11">
      <c r="G103" s="4"/>
      <c r="H103" s="4"/>
      <c r="I103" s="4"/>
      <c r="J103" s="4"/>
      <c r="K103" s="4"/>
    </row>
    <row r="104" spans="7:11">
      <c r="G104" s="4"/>
      <c r="H104" s="4"/>
      <c r="I104" s="4"/>
      <c r="J104" s="4"/>
      <c r="K104" s="4"/>
    </row>
    <row r="105" spans="7:11">
      <c r="G105" s="4"/>
      <c r="H105" s="4"/>
      <c r="I105" s="4"/>
      <c r="J105" s="4"/>
      <c r="K105" s="4"/>
    </row>
    <row r="106" spans="7:11">
      <c r="G106" s="4"/>
      <c r="H106" s="4"/>
      <c r="I106" s="4"/>
      <c r="J106" s="4"/>
      <c r="K106" s="4"/>
    </row>
    <row r="107" spans="7:11">
      <c r="G107" s="4"/>
      <c r="H107" s="4"/>
      <c r="I107" s="4"/>
      <c r="J107" s="4"/>
      <c r="K107" s="4"/>
    </row>
    <row r="108" spans="7:11">
      <c r="G108" s="4"/>
      <c r="H108" s="4"/>
      <c r="I108" s="4"/>
      <c r="J108" s="4"/>
      <c r="K108" s="4"/>
    </row>
    <row r="109" spans="7:11">
      <c r="G109" s="4"/>
      <c r="H109" s="4"/>
      <c r="I109" s="4"/>
      <c r="J109" s="4"/>
      <c r="K109" s="4"/>
    </row>
    <row r="110" spans="7:11">
      <c r="G110" s="4"/>
      <c r="H110" s="4"/>
      <c r="I110" s="4"/>
      <c r="J110" s="4"/>
      <c r="K110" s="4"/>
    </row>
    <row r="111" spans="7:11">
      <c r="G111" s="4"/>
      <c r="H111" s="4"/>
      <c r="I111" s="4"/>
      <c r="J111" s="4"/>
      <c r="K111" s="4"/>
    </row>
    <row r="112" spans="7:11">
      <c r="G112" s="4"/>
      <c r="H112" s="4"/>
      <c r="I112" s="4"/>
      <c r="J112" s="4"/>
      <c r="K112" s="4"/>
    </row>
    <row r="113" spans="7:11">
      <c r="G113" s="4"/>
      <c r="H113" s="4"/>
      <c r="I113" s="4"/>
      <c r="J113" s="4"/>
      <c r="K113" s="4"/>
    </row>
    <row r="114" spans="7:11">
      <c r="G114" s="4"/>
      <c r="H114" s="4"/>
      <c r="I114" s="4"/>
      <c r="J114" s="4"/>
      <c r="K114" s="4"/>
    </row>
    <row r="115" spans="7:11">
      <c r="G115" s="4"/>
      <c r="H115" s="4"/>
      <c r="I115" s="4"/>
      <c r="J115" s="4"/>
      <c r="K115" s="4"/>
    </row>
    <row r="116" spans="7:11">
      <c r="G116" s="4"/>
      <c r="H116" s="4"/>
      <c r="I116" s="4"/>
      <c r="J116" s="4"/>
      <c r="K116" s="4"/>
    </row>
    <row r="117" spans="7:11">
      <c r="G117" s="4"/>
      <c r="H117" s="4"/>
      <c r="I117" s="4"/>
      <c r="J117" s="4"/>
      <c r="K117" s="4"/>
    </row>
    <row r="118" spans="7:11">
      <c r="G118" s="4"/>
      <c r="H118" s="4"/>
      <c r="I118" s="4"/>
      <c r="J118" s="4"/>
      <c r="K118" s="4"/>
    </row>
    <row r="119" spans="7:11">
      <c r="G119" s="4"/>
      <c r="H119" s="4"/>
      <c r="I119" s="4"/>
      <c r="J119" s="4"/>
      <c r="K119" s="4"/>
    </row>
    <row r="120" spans="7:11">
      <c r="G120" s="4"/>
      <c r="H120" s="4"/>
      <c r="I120" s="4"/>
      <c r="J120" s="4"/>
      <c r="K120" s="4"/>
    </row>
    <row r="121" spans="7:11">
      <c r="G121" s="4"/>
      <c r="H121" s="4"/>
      <c r="I121" s="4"/>
      <c r="J121" s="4"/>
      <c r="K121" s="4"/>
    </row>
    <row r="122" spans="7:11">
      <c r="G122" s="4"/>
      <c r="H122" s="4"/>
      <c r="I122" s="4"/>
      <c r="J122" s="4"/>
      <c r="K122" s="4"/>
    </row>
    <row r="123" spans="7:11">
      <c r="G123" s="4"/>
      <c r="H123" s="4"/>
      <c r="I123" s="4"/>
      <c r="J123" s="4"/>
      <c r="K123" s="4"/>
    </row>
    <row r="124" spans="7:11">
      <c r="G124" s="4"/>
      <c r="H124" s="4"/>
      <c r="I124" s="4"/>
      <c r="J124" s="4"/>
      <c r="K124" s="4"/>
    </row>
    <row r="125" spans="7:11">
      <c r="G125" s="4"/>
      <c r="H125" s="4"/>
      <c r="I125" s="4"/>
      <c r="J125" s="4"/>
      <c r="K125" s="4"/>
    </row>
    <row r="126" spans="7:11">
      <c r="G126" s="4"/>
      <c r="H126" s="4"/>
      <c r="I126" s="4"/>
      <c r="J126" s="4"/>
      <c r="K126" s="4"/>
    </row>
    <row r="127" spans="7:11">
      <c r="G127" s="4"/>
      <c r="H127" s="4"/>
      <c r="I127" s="4"/>
      <c r="J127" s="4"/>
      <c r="K127" s="4"/>
    </row>
    <row r="128" spans="7:11">
      <c r="G128" s="4"/>
      <c r="H128" s="4"/>
      <c r="I128" s="4"/>
      <c r="J128" s="4"/>
      <c r="K128" s="4"/>
    </row>
    <row r="129" spans="7:11">
      <c r="G129" s="4"/>
      <c r="H129" s="4"/>
      <c r="I129" s="4"/>
      <c r="J129" s="4"/>
      <c r="K129" s="4"/>
    </row>
    <row r="130" spans="7:11">
      <c r="G130" s="4"/>
      <c r="H130" s="4"/>
      <c r="I130" s="4"/>
      <c r="J130" s="4"/>
      <c r="K130" s="4"/>
    </row>
    <row r="131" spans="7:11">
      <c r="G131" s="4"/>
      <c r="H131" s="4"/>
      <c r="I131" s="4"/>
      <c r="J131" s="4"/>
      <c r="K131" s="4"/>
    </row>
    <row r="132" spans="7:11">
      <c r="G132" s="4"/>
      <c r="H132" s="4"/>
      <c r="I132" s="4"/>
      <c r="J132" s="4"/>
      <c r="K132" s="4"/>
    </row>
    <row r="133" spans="7:11">
      <c r="G133" s="4"/>
      <c r="H133" s="4"/>
      <c r="I133" s="4"/>
      <c r="J133" s="4"/>
      <c r="K133" s="4"/>
    </row>
    <row r="134" spans="7:11">
      <c r="G134" s="4"/>
      <c r="H134" s="4"/>
      <c r="I134" s="4"/>
      <c r="J134" s="4"/>
      <c r="K134" s="4"/>
    </row>
    <row r="135" spans="7:11">
      <c r="G135" s="4"/>
      <c r="H135" s="4"/>
      <c r="I135" s="4"/>
      <c r="J135" s="4"/>
      <c r="K135" s="4"/>
    </row>
    <row r="136" spans="7:11">
      <c r="G136" s="4"/>
      <c r="H136" s="4"/>
      <c r="I136" s="4"/>
      <c r="J136" s="4"/>
      <c r="K136" s="4"/>
    </row>
    <row r="137" spans="7:11">
      <c r="G137" s="4"/>
      <c r="H137" s="4"/>
      <c r="I137" s="4"/>
      <c r="J137" s="4"/>
      <c r="K137" s="4"/>
    </row>
    <row r="138" spans="7:11">
      <c r="G138" s="4"/>
      <c r="H138" s="4"/>
      <c r="I138" s="4"/>
      <c r="J138" s="4"/>
      <c r="K138" s="4"/>
    </row>
    <row r="139" spans="7:11">
      <c r="G139" s="4"/>
      <c r="H139" s="4"/>
      <c r="I139" s="4"/>
      <c r="J139" s="4"/>
      <c r="K139" s="4"/>
    </row>
    <row r="140" spans="7:11">
      <c r="G140" s="4"/>
      <c r="H140" s="4"/>
      <c r="I140" s="4"/>
      <c r="J140" s="4"/>
      <c r="K140" s="4"/>
    </row>
    <row r="141" spans="7:11">
      <c r="G141" s="4"/>
      <c r="H141" s="4"/>
      <c r="I141" s="4"/>
      <c r="J141" s="4"/>
      <c r="K141" s="4"/>
    </row>
    <row r="142" spans="7:11">
      <c r="G142" s="4"/>
      <c r="H142" s="4"/>
      <c r="I142" s="4"/>
      <c r="J142" s="4"/>
      <c r="K142" s="4"/>
    </row>
    <row r="143" spans="7:11">
      <c r="G143" s="4"/>
      <c r="H143" s="4"/>
      <c r="I143" s="4"/>
      <c r="J143" s="4"/>
      <c r="K143" s="4"/>
    </row>
    <row r="144" spans="7:11">
      <c r="G144" s="4"/>
      <c r="H144" s="4"/>
      <c r="I144" s="4"/>
      <c r="J144" s="4"/>
      <c r="K144" s="4"/>
    </row>
    <row r="145" spans="7:11">
      <c r="G145" s="4"/>
      <c r="H145" s="4"/>
      <c r="I145" s="4"/>
      <c r="J145" s="4"/>
      <c r="K145" s="4"/>
    </row>
    <row r="146" spans="7:11">
      <c r="G146" s="4"/>
      <c r="H146" s="4"/>
      <c r="I146" s="4"/>
      <c r="J146" s="4"/>
      <c r="K146" s="4"/>
    </row>
    <row r="147" spans="7:11">
      <c r="G147" s="4"/>
      <c r="H147" s="4"/>
      <c r="I147" s="4"/>
      <c r="J147" s="4"/>
      <c r="K147" s="4"/>
    </row>
    <row r="148" spans="7:11">
      <c r="G148" s="4"/>
      <c r="H148" s="4"/>
      <c r="I148" s="4"/>
      <c r="J148" s="4"/>
      <c r="K148" s="4"/>
    </row>
    <row r="149" spans="7:11">
      <c r="G149" s="4"/>
      <c r="H149" s="4"/>
      <c r="I149" s="4"/>
      <c r="J149" s="4"/>
      <c r="K149" s="4"/>
    </row>
    <row r="150" spans="7:11">
      <c r="G150" s="4"/>
      <c r="H150" s="4"/>
      <c r="I150" s="4"/>
      <c r="J150" s="4"/>
      <c r="K150" s="4"/>
    </row>
    <row r="151" spans="7:11">
      <c r="G151" s="4"/>
      <c r="H151" s="4"/>
      <c r="I151" s="4"/>
      <c r="J151" s="4"/>
      <c r="K151" s="4"/>
    </row>
    <row r="152" spans="7:11">
      <c r="G152" s="4"/>
      <c r="H152" s="4"/>
      <c r="I152" s="4"/>
      <c r="J152" s="4"/>
      <c r="K152" s="4"/>
    </row>
    <row r="153" spans="7:11">
      <c r="G153" s="4"/>
      <c r="H153" s="4"/>
      <c r="I153" s="4"/>
      <c r="J153" s="4"/>
      <c r="K153" s="4"/>
    </row>
    <row r="154" spans="7:11">
      <c r="G154" s="4"/>
      <c r="H154" s="4"/>
      <c r="I154" s="4"/>
      <c r="J154" s="4"/>
      <c r="K154" s="4"/>
    </row>
    <row r="155" spans="7:11">
      <c r="G155" s="4"/>
      <c r="H155" s="4"/>
      <c r="I155" s="4"/>
      <c r="J155" s="4"/>
      <c r="K155" s="4"/>
    </row>
    <row r="156" spans="7:11">
      <c r="G156" s="4"/>
      <c r="H156" s="4"/>
      <c r="I156" s="4"/>
      <c r="J156" s="4"/>
      <c r="K156" s="4"/>
    </row>
    <row r="157" spans="7:11">
      <c r="G157" s="4"/>
      <c r="H157" s="4"/>
      <c r="I157" s="4"/>
      <c r="J157" s="4"/>
      <c r="K157" s="4"/>
    </row>
    <row r="158" spans="7:11">
      <c r="G158" s="4"/>
      <c r="H158" s="4"/>
      <c r="I158" s="4"/>
      <c r="J158" s="4"/>
      <c r="K158" s="4"/>
    </row>
    <row r="159" spans="7:11">
      <c r="G159" s="4"/>
      <c r="H159" s="4"/>
      <c r="I159" s="4"/>
      <c r="J159" s="4"/>
      <c r="K159" s="4"/>
    </row>
  </sheetData>
  <mergeCells count="3">
    <mergeCell ref="A1:I1"/>
    <mergeCell ref="B5:I5"/>
    <mergeCell ref="A7:C7"/>
  </mergeCells>
  <phoneticPr fontId="6" type="noConversion"/>
  <pageMargins left="0.59055118110236227" right="0.59055118110236227" top="0.39370078740157483" bottom="0.39370078740157483" header="0.31496062992125984" footer="0.31496062992125984"/>
  <pageSetup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G15" sqref="G15"/>
    </sheetView>
  </sheetViews>
  <sheetFormatPr baseColWidth="10" defaultRowHeight="15"/>
  <sheetData>
    <row r="1" spans="1:1">
      <c r="A1" s="49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124</v>
      </c>
    </row>
    <row r="6" spans="1:1">
      <c r="A6" t="s">
        <v>125</v>
      </c>
    </row>
  </sheetData>
  <phoneticPr fontId="6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zoomScale="95" zoomScaleNormal="95" workbookViewId="0">
      <selection activeCell="A13" sqref="A13"/>
    </sheetView>
  </sheetViews>
  <sheetFormatPr baseColWidth="10" defaultRowHeight="15"/>
  <cols>
    <col min="1" max="1" width="38.28515625" customWidth="1"/>
    <col min="2" max="2" width="6.7109375" customWidth="1"/>
    <col min="3" max="3" width="10.85546875" customWidth="1"/>
    <col min="4" max="4" width="15.140625" customWidth="1"/>
    <col min="6" max="6" width="15.7109375" customWidth="1"/>
    <col min="7" max="7" width="9.28515625" customWidth="1"/>
    <col min="8" max="8" width="17.42578125" customWidth="1"/>
    <col min="9" max="9" width="8.42578125" customWidth="1"/>
    <col min="10" max="10" width="18.140625" customWidth="1"/>
    <col min="12" max="12" width="15.42578125" customWidth="1"/>
    <col min="14" max="14" width="15" customWidth="1"/>
  </cols>
  <sheetData>
    <row r="1" spans="1:16" ht="15.75">
      <c r="A1" s="60" t="s">
        <v>126</v>
      </c>
      <c r="B1" s="60"/>
      <c r="E1" s="52"/>
      <c r="F1" s="52"/>
    </row>
    <row r="2" spans="1:16">
      <c r="A2" s="51"/>
      <c r="B2" s="51"/>
    </row>
    <row r="3" spans="1:16">
      <c r="A3" s="51"/>
      <c r="B3" s="51"/>
    </row>
    <row r="4" spans="1:16">
      <c r="A4" s="97"/>
      <c r="B4" s="97"/>
      <c r="C4" s="53" t="s">
        <v>127</v>
      </c>
      <c r="D4" s="53"/>
      <c r="E4" s="54" t="s">
        <v>128</v>
      </c>
      <c r="F4" s="54"/>
      <c r="G4" s="53" t="s">
        <v>129</v>
      </c>
      <c r="H4" s="53"/>
      <c r="I4" s="54" t="s">
        <v>130</v>
      </c>
      <c r="J4" s="54"/>
      <c r="K4" s="53" t="s">
        <v>131</v>
      </c>
      <c r="L4" s="53"/>
      <c r="M4" s="54" t="s">
        <v>132</v>
      </c>
      <c r="N4" s="90"/>
      <c r="O4" s="56">
        <v>7</v>
      </c>
      <c r="P4" s="56">
        <v>8</v>
      </c>
    </row>
    <row r="5" spans="1:16">
      <c r="A5" s="99" t="s">
        <v>133</v>
      </c>
      <c r="B5" s="98"/>
      <c r="C5" s="53" t="s">
        <v>134</v>
      </c>
      <c r="D5" s="53" t="s">
        <v>135</v>
      </c>
      <c r="E5" s="54" t="s">
        <v>136</v>
      </c>
      <c r="F5" s="54" t="s">
        <v>135</v>
      </c>
      <c r="G5" s="53" t="s">
        <v>136</v>
      </c>
      <c r="H5" s="53" t="s">
        <v>137</v>
      </c>
      <c r="I5" s="54" t="s">
        <v>134</v>
      </c>
      <c r="J5" s="54" t="s">
        <v>135</v>
      </c>
      <c r="K5" s="53" t="s">
        <v>138</v>
      </c>
      <c r="L5" s="53" t="s">
        <v>135</v>
      </c>
      <c r="M5" s="54" t="s">
        <v>139</v>
      </c>
      <c r="N5" s="90" t="s">
        <v>140</v>
      </c>
      <c r="O5" s="56"/>
      <c r="P5" s="56"/>
    </row>
    <row r="6" spans="1:16">
      <c r="A6" s="55" t="s">
        <v>126</v>
      </c>
      <c r="B6" s="55"/>
      <c r="C6" s="61"/>
      <c r="D6" s="61"/>
      <c r="E6" s="61"/>
      <c r="F6" s="61"/>
      <c r="G6" s="56"/>
      <c r="H6" s="56"/>
      <c r="I6" s="56"/>
      <c r="J6" s="56"/>
      <c r="K6" s="56"/>
      <c r="L6" s="56"/>
      <c r="M6" s="56"/>
      <c r="N6" s="91"/>
      <c r="O6" s="56"/>
      <c r="P6" s="56"/>
    </row>
    <row r="7" spans="1:16">
      <c r="A7" s="55"/>
      <c r="B7" s="55"/>
      <c r="C7" s="61"/>
      <c r="D7" s="62"/>
      <c r="E7" s="61"/>
      <c r="F7" s="62"/>
      <c r="G7" s="56"/>
      <c r="I7" s="56"/>
      <c r="K7" s="56"/>
      <c r="M7" s="56"/>
      <c r="O7" s="56"/>
      <c r="P7" s="56"/>
    </row>
    <row r="8" spans="1:16">
      <c r="A8" s="55" t="s">
        <v>141</v>
      </c>
      <c r="B8" s="55"/>
      <c r="C8" s="61"/>
      <c r="D8" s="63">
        <f>año1!H77</f>
        <v>1822516.7520000001</v>
      </c>
      <c r="E8" s="61"/>
      <c r="F8" s="63">
        <f>año2!H66</f>
        <v>775113.99</v>
      </c>
      <c r="G8" s="56"/>
      <c r="H8" s="57">
        <f>año3!H66</f>
        <v>991527.43200000003</v>
      </c>
      <c r="I8" s="56"/>
      <c r="J8" s="57">
        <f>año4!H68</f>
        <v>1536564.6239999998</v>
      </c>
      <c r="K8" s="56"/>
      <c r="L8" s="57">
        <f>año5!H75</f>
        <v>1584211.7760000001</v>
      </c>
      <c r="M8" s="56"/>
      <c r="N8" s="92">
        <f>año6!H70</f>
        <v>1827723.4920000001</v>
      </c>
      <c r="O8" s="56"/>
      <c r="P8" s="56"/>
    </row>
    <row r="9" spans="1:16">
      <c r="A9" s="55" t="s">
        <v>153</v>
      </c>
      <c r="B9" s="75">
        <v>0.12</v>
      </c>
      <c r="C9" s="61"/>
      <c r="D9" s="61"/>
      <c r="E9" s="61"/>
      <c r="F9" s="64">
        <f>F8*B9</f>
        <v>93013.678799999994</v>
      </c>
      <c r="G9" s="56"/>
      <c r="H9" s="58">
        <f>H8*B9</f>
        <v>118983.29184000001</v>
      </c>
      <c r="I9" s="56"/>
      <c r="J9" s="58">
        <f>J8*B9</f>
        <v>184387.75487999996</v>
      </c>
      <c r="K9" s="56"/>
      <c r="L9" s="58">
        <f>L8*B9</f>
        <v>190105.41312000001</v>
      </c>
      <c r="M9" s="56"/>
      <c r="N9" s="93">
        <f>N8*B9</f>
        <v>219326.81904</v>
      </c>
      <c r="O9" s="56"/>
      <c r="P9" s="56"/>
    </row>
    <row r="10" spans="1:16">
      <c r="A10" s="55" t="s">
        <v>142</v>
      </c>
      <c r="B10" s="55"/>
      <c r="C10" s="61"/>
      <c r="D10" s="63">
        <v>1640780</v>
      </c>
      <c r="E10" s="61"/>
      <c r="F10" s="64">
        <f>F8+F9</f>
        <v>868127.66879999998</v>
      </c>
      <c r="G10" s="56"/>
      <c r="H10" s="64">
        <f>H8+H9</f>
        <v>1110510.7238400001</v>
      </c>
      <c r="I10" s="56"/>
      <c r="J10" s="64">
        <f>J8+J9</f>
        <v>1720952.3788799997</v>
      </c>
      <c r="K10" s="56"/>
      <c r="L10" s="64">
        <f>L8+L9</f>
        <v>1774317.18912</v>
      </c>
      <c r="M10" s="56"/>
      <c r="N10" s="94">
        <f>N8+N9</f>
        <v>2047050.3110400001</v>
      </c>
      <c r="O10" s="56"/>
      <c r="P10" s="56"/>
    </row>
    <row r="11" spans="1:16">
      <c r="A11" s="55"/>
      <c r="B11" s="55"/>
      <c r="C11" s="61"/>
      <c r="D11" s="61"/>
      <c r="E11" s="61"/>
      <c r="F11" s="61"/>
      <c r="G11" s="56"/>
      <c r="H11" s="56"/>
      <c r="I11" s="56"/>
      <c r="J11" s="56"/>
      <c r="K11" s="56"/>
      <c r="L11" s="56"/>
      <c r="M11" s="56"/>
      <c r="N11" s="91"/>
      <c r="O11" s="56"/>
      <c r="P11" s="56"/>
    </row>
    <row r="12" spans="1:16">
      <c r="A12" s="55"/>
      <c r="B12" s="55"/>
      <c r="C12" s="61"/>
      <c r="D12" s="61"/>
      <c r="E12" s="61"/>
      <c r="F12" s="61"/>
      <c r="G12" s="56"/>
      <c r="H12" s="56"/>
      <c r="I12" s="56"/>
      <c r="J12" s="56"/>
      <c r="K12" s="56"/>
      <c r="L12" s="56"/>
      <c r="M12" s="56"/>
      <c r="N12" s="91"/>
      <c r="O12" s="56"/>
      <c r="P12" s="56"/>
    </row>
    <row r="13" spans="1:16">
      <c r="A13" s="55" t="s">
        <v>143</v>
      </c>
      <c r="B13" s="55"/>
      <c r="C13" s="61"/>
      <c r="D13" s="61"/>
      <c r="E13" s="61"/>
      <c r="F13" s="61"/>
      <c r="G13" s="56">
        <v>4</v>
      </c>
      <c r="H13" s="56"/>
      <c r="I13" s="56">
        <v>10</v>
      </c>
      <c r="J13" s="56"/>
      <c r="K13" s="56">
        <v>25</v>
      </c>
      <c r="L13" s="56"/>
      <c r="M13" s="56">
        <v>40</v>
      </c>
      <c r="N13" s="91"/>
      <c r="O13" s="56">
        <v>70</v>
      </c>
      <c r="P13" s="56">
        <v>120</v>
      </c>
    </row>
    <row r="14" spans="1:16">
      <c r="A14" s="55" t="s">
        <v>144</v>
      </c>
      <c r="B14" s="55"/>
      <c r="C14" s="61"/>
      <c r="D14" s="61"/>
      <c r="E14" s="61"/>
      <c r="F14" s="61"/>
      <c r="G14" s="56">
        <v>640</v>
      </c>
      <c r="H14" s="56"/>
      <c r="I14" s="58">
        <v>1600</v>
      </c>
      <c r="J14" s="56"/>
      <c r="K14" s="58">
        <v>4000</v>
      </c>
      <c r="L14" s="56"/>
      <c r="M14" s="58">
        <v>6400</v>
      </c>
      <c r="N14" s="91"/>
      <c r="O14" s="56"/>
      <c r="P14" s="56"/>
    </row>
    <row r="15" spans="1:16">
      <c r="A15" s="55" t="s">
        <v>145</v>
      </c>
      <c r="B15" s="55"/>
      <c r="C15" s="65"/>
      <c r="D15" s="61">
        <v>750</v>
      </c>
      <c r="E15" s="61"/>
      <c r="F15" s="61">
        <v>810</v>
      </c>
      <c r="G15" s="56"/>
      <c r="H15" s="58">
        <v>875</v>
      </c>
      <c r="I15" s="58"/>
      <c r="J15" s="58">
        <v>945</v>
      </c>
      <c r="K15" s="58"/>
      <c r="L15" s="58">
        <v>1021</v>
      </c>
      <c r="M15" s="58"/>
      <c r="N15" s="93">
        <v>1103</v>
      </c>
      <c r="O15" s="56"/>
      <c r="P15" s="56"/>
    </row>
    <row r="16" spans="1:16">
      <c r="A16" s="55" t="s">
        <v>146</v>
      </c>
      <c r="B16" s="55"/>
      <c r="C16" s="61"/>
      <c r="D16" s="61"/>
      <c r="E16" s="61"/>
      <c r="F16" s="61"/>
      <c r="G16" s="56"/>
      <c r="H16" s="57">
        <f>G14*H15</f>
        <v>560000</v>
      </c>
      <c r="I16" s="57"/>
      <c r="J16" s="57">
        <f>I14*J15</f>
        <v>1512000</v>
      </c>
      <c r="K16" s="57"/>
      <c r="L16" s="57">
        <f>K14*L15</f>
        <v>4084000</v>
      </c>
      <c r="M16" s="57"/>
      <c r="N16" s="92">
        <f>M14*N15</f>
        <v>7059200</v>
      </c>
      <c r="O16" s="56"/>
      <c r="P16" s="56"/>
    </row>
    <row r="17" spans="1:16">
      <c r="A17" s="55"/>
      <c r="B17" s="55"/>
      <c r="C17" s="61"/>
      <c r="D17" s="61"/>
      <c r="E17" s="61"/>
      <c r="F17" s="61"/>
      <c r="G17" s="56"/>
      <c r="H17" s="56"/>
      <c r="I17" s="56"/>
      <c r="J17" s="56"/>
      <c r="K17" s="56"/>
      <c r="L17" s="56"/>
      <c r="M17" s="56"/>
      <c r="N17" s="91"/>
      <c r="O17" s="56"/>
      <c r="P17" s="56"/>
    </row>
    <row r="18" spans="1:16">
      <c r="A18" s="55" t="s">
        <v>147</v>
      </c>
      <c r="B18" s="55"/>
      <c r="C18" s="61"/>
      <c r="D18" s="63">
        <f>D16-D10</f>
        <v>-1640780</v>
      </c>
      <c r="E18" s="61"/>
      <c r="F18" s="63">
        <f>F16-F10</f>
        <v>-868127.66879999998</v>
      </c>
      <c r="G18" s="56"/>
      <c r="H18" s="63">
        <f>H16-H10</f>
        <v>-550510.72384000011</v>
      </c>
      <c r="I18" s="56"/>
      <c r="J18" s="63">
        <f>J16-J10</f>
        <v>-208952.37887999974</v>
      </c>
      <c r="K18" s="56"/>
      <c r="L18" s="63">
        <f>L16-L10</f>
        <v>2309682.8108799998</v>
      </c>
      <c r="M18" s="56"/>
      <c r="N18" s="95">
        <f>N16-N10</f>
        <v>5012149.6889599999</v>
      </c>
      <c r="O18" s="56"/>
      <c r="P18" s="56"/>
    </row>
    <row r="19" spans="1:16">
      <c r="A19" s="55"/>
      <c r="B19" s="55"/>
      <c r="C19" s="61"/>
      <c r="D19" s="61"/>
      <c r="E19" s="61"/>
      <c r="F19" s="61"/>
      <c r="G19" s="56"/>
      <c r="H19" s="56"/>
      <c r="I19" s="56"/>
      <c r="J19" s="56"/>
      <c r="K19" s="56"/>
      <c r="L19" s="56"/>
      <c r="M19" s="56"/>
      <c r="N19" s="91"/>
      <c r="O19" s="56"/>
      <c r="P19" s="56"/>
    </row>
    <row r="20" spans="1:16">
      <c r="A20" s="55" t="s">
        <v>148</v>
      </c>
      <c r="B20" s="55"/>
      <c r="C20" s="61"/>
      <c r="D20" s="86">
        <f>D18</f>
        <v>-1640780</v>
      </c>
      <c r="E20" s="87"/>
      <c r="F20" s="86">
        <f>F18+D20</f>
        <v>-2508907.6688000001</v>
      </c>
      <c r="G20" s="88"/>
      <c r="H20" s="89">
        <f>H18+F20</f>
        <v>-3059418.3926400002</v>
      </c>
      <c r="I20" s="88"/>
      <c r="J20" s="89">
        <f>J18+H20</f>
        <v>-3268370.77152</v>
      </c>
      <c r="K20" s="88"/>
      <c r="L20" s="89">
        <f>L18+J20</f>
        <v>-958687.96064000018</v>
      </c>
      <c r="M20" s="56"/>
      <c r="N20" s="96">
        <f>N18+L20</f>
        <v>4053461.7283199998</v>
      </c>
      <c r="O20" s="56"/>
      <c r="P20" s="56"/>
    </row>
    <row r="21" spans="1:16">
      <c r="A21" s="59"/>
      <c r="B21" s="59"/>
    </row>
  </sheetData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opLeftCell="A4" workbookViewId="0">
      <selection activeCell="I11" sqref="I11"/>
    </sheetView>
  </sheetViews>
  <sheetFormatPr baseColWidth="10" defaultRowHeight="15"/>
  <cols>
    <col min="2" max="2" width="14.140625" customWidth="1"/>
  </cols>
  <sheetData>
    <row r="1" spans="1:3">
      <c r="A1" s="49" t="s">
        <v>47</v>
      </c>
    </row>
    <row r="2" spans="1:3">
      <c r="A2" s="49" t="s">
        <v>167</v>
      </c>
    </row>
    <row r="3" spans="1:3">
      <c r="A3" t="s">
        <v>48</v>
      </c>
    </row>
    <row r="4" spans="1:3">
      <c r="A4" t="s">
        <v>49</v>
      </c>
    </row>
    <row r="5" spans="1:3">
      <c r="A5" t="s">
        <v>50</v>
      </c>
    </row>
    <row r="6" spans="1:3">
      <c r="A6" t="s">
        <v>51</v>
      </c>
    </row>
    <row r="7" spans="1:3">
      <c r="A7" t="s">
        <v>52</v>
      </c>
    </row>
    <row r="8" spans="1:3">
      <c r="A8" t="s">
        <v>53</v>
      </c>
    </row>
    <row r="9" spans="1:3">
      <c r="A9" t="s">
        <v>54</v>
      </c>
    </row>
    <row r="10" spans="1:3">
      <c r="A10" t="s">
        <v>97</v>
      </c>
    </row>
    <row r="11" spans="1:3">
      <c r="A11" t="s">
        <v>55</v>
      </c>
      <c r="C11" t="s">
        <v>61</v>
      </c>
    </row>
    <row r="12" spans="1:3">
      <c r="A12" t="s">
        <v>56</v>
      </c>
    </row>
    <row r="13" spans="1:3">
      <c r="A13" t="s">
        <v>57</v>
      </c>
    </row>
    <row r="14" spans="1:3">
      <c r="A14" t="s">
        <v>58</v>
      </c>
    </row>
    <row r="15" spans="1:3">
      <c r="A15" t="s">
        <v>59</v>
      </c>
    </row>
    <row r="16" spans="1:3">
      <c r="A16" t="s">
        <v>155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showGridLines="0" zoomScaleNormal="100" workbookViewId="0">
      <selection activeCell="D49" sqref="D49"/>
    </sheetView>
  </sheetViews>
  <sheetFormatPr baseColWidth="10" defaultRowHeight="15"/>
  <cols>
    <col min="1" max="1" width="22.5703125" style="1" customWidth="1"/>
    <col min="2" max="2" width="12.85546875" style="1" customWidth="1"/>
    <col min="3" max="3" width="10.42578125" style="1" customWidth="1"/>
    <col min="4" max="4" width="30" style="1" customWidth="1"/>
    <col min="5" max="5" width="15.28515625" style="2" customWidth="1"/>
    <col min="6" max="6" width="11.28515625" style="2" customWidth="1"/>
    <col min="7" max="7" width="12.7109375" style="1" customWidth="1"/>
    <col min="8" max="8" width="11.140625" style="1" customWidth="1"/>
    <col min="9" max="9" width="11" style="1" customWidth="1"/>
    <col min="10" max="10" width="13" style="1" customWidth="1"/>
    <col min="11" max="16384" width="11.42578125" style="1"/>
  </cols>
  <sheetData>
    <row r="1" spans="1:11">
      <c r="A1" s="78" t="s">
        <v>12</v>
      </c>
      <c r="B1" s="79"/>
      <c r="C1" s="79"/>
      <c r="D1" s="79"/>
      <c r="E1" s="79"/>
      <c r="F1" s="79"/>
      <c r="G1" s="79"/>
      <c r="H1" s="79"/>
      <c r="I1" s="80"/>
    </row>
    <row r="2" spans="1:11" ht="10.5" customHeight="1"/>
    <row r="3" spans="1:11">
      <c r="A3" s="1" t="s">
        <v>19</v>
      </c>
      <c r="B3" s="43" t="s">
        <v>164</v>
      </c>
      <c r="C3" s="23"/>
      <c r="D3" s="23"/>
      <c r="E3" s="19"/>
      <c r="F3" s="20"/>
      <c r="G3" s="3" t="s">
        <v>4</v>
      </c>
      <c r="H3" s="21"/>
      <c r="I3" s="21"/>
      <c r="J3" s="4"/>
      <c r="K3" s="4"/>
    </row>
    <row r="4" spans="1:11">
      <c r="A4" s="1" t="s">
        <v>0</v>
      </c>
      <c r="B4" s="24" t="s">
        <v>45</v>
      </c>
      <c r="C4" s="25"/>
      <c r="D4" s="29"/>
      <c r="E4" s="1"/>
      <c r="F4" s="1" t="s">
        <v>18</v>
      </c>
      <c r="H4" s="17" t="s">
        <v>98</v>
      </c>
      <c r="I4" s="4"/>
      <c r="J4" s="4"/>
      <c r="K4" s="4"/>
    </row>
    <row r="5" spans="1:11">
      <c r="A5" s="1" t="s">
        <v>14</v>
      </c>
      <c r="B5" s="81" t="s">
        <v>165</v>
      </c>
      <c r="C5" s="82"/>
      <c r="D5" s="82"/>
      <c r="E5" s="82"/>
      <c r="F5" s="82"/>
      <c r="G5" s="82"/>
      <c r="H5" s="82"/>
      <c r="I5" s="83"/>
      <c r="J5" s="4"/>
      <c r="K5" s="4"/>
    </row>
    <row r="6" spans="1:11" ht="8.25" customHeight="1">
      <c r="F6" s="3"/>
      <c r="G6" s="4"/>
      <c r="H6" s="4"/>
      <c r="I6" s="4"/>
      <c r="J6" s="4"/>
      <c r="K6" s="4"/>
    </row>
    <row r="7" spans="1:11">
      <c r="A7" s="84" t="s">
        <v>20</v>
      </c>
      <c r="B7" s="85"/>
      <c r="C7" s="85"/>
      <c r="D7" s="5" t="s">
        <v>17</v>
      </c>
      <c r="E7" s="5" t="s">
        <v>1</v>
      </c>
      <c r="F7" s="5" t="s">
        <v>2</v>
      </c>
      <c r="G7" s="5" t="s">
        <v>8</v>
      </c>
      <c r="H7" s="5" t="s">
        <v>3</v>
      </c>
      <c r="I7" s="5" t="s">
        <v>10</v>
      </c>
      <c r="J7" s="4"/>
      <c r="K7" s="4"/>
    </row>
    <row r="8" spans="1:11" ht="3.75" customHeight="1">
      <c r="E8" s="1"/>
      <c r="F8" s="1"/>
      <c r="K8" s="4"/>
    </row>
    <row r="9" spans="1:11">
      <c r="A9" s="18"/>
      <c r="B9" s="19"/>
      <c r="C9" s="20"/>
      <c r="D9" s="20"/>
      <c r="E9" s="14"/>
      <c r="F9" s="14"/>
      <c r="G9" s="21"/>
      <c r="H9" s="21"/>
      <c r="I9" s="22" t="str">
        <f>+IF(A9=0," ",H9/$H$66)</f>
        <v xml:space="preserve"> </v>
      </c>
      <c r="J9" s="4"/>
      <c r="K9" s="4"/>
    </row>
    <row r="10" spans="1:11">
      <c r="A10" s="18"/>
      <c r="B10" s="19"/>
      <c r="C10" s="20"/>
      <c r="D10" s="20"/>
      <c r="E10" s="14"/>
      <c r="F10" s="14"/>
      <c r="G10" s="21"/>
      <c r="H10" s="21"/>
      <c r="I10" s="22" t="str">
        <f>+IF(A10=0," ",H10/$H$66)</f>
        <v xml:space="preserve"> </v>
      </c>
      <c r="J10" s="4"/>
      <c r="K10" s="4"/>
    </row>
    <row r="11" spans="1:11">
      <c r="A11" s="18"/>
      <c r="B11" s="19"/>
      <c r="C11" s="20"/>
      <c r="D11" s="20"/>
      <c r="E11" s="14"/>
      <c r="F11" s="14"/>
      <c r="G11" s="21"/>
      <c r="H11" s="21"/>
      <c r="I11" s="22" t="str">
        <f>+IF(A11=0," ",H11/$H$66)</f>
        <v xml:space="preserve"> </v>
      </c>
      <c r="J11" s="4"/>
      <c r="K11" s="4"/>
    </row>
    <row r="12" spans="1:11">
      <c r="A12" s="18"/>
      <c r="B12" s="19"/>
      <c r="C12" s="20"/>
      <c r="D12" s="20"/>
      <c r="E12" s="14"/>
      <c r="F12" s="14"/>
      <c r="G12" s="21"/>
      <c r="H12" s="21"/>
      <c r="I12" s="22" t="str">
        <f>+IF(A12=0," ",H12/$H$66)</f>
        <v xml:space="preserve"> </v>
      </c>
      <c r="J12" s="4"/>
      <c r="K12" s="4"/>
    </row>
    <row r="13" spans="1:11">
      <c r="A13" s="18"/>
      <c r="B13" s="19"/>
      <c r="C13" s="20"/>
      <c r="D13" s="20"/>
      <c r="E13" s="14"/>
      <c r="F13" s="14"/>
      <c r="G13" s="21"/>
      <c r="H13" s="21"/>
      <c r="I13" s="22" t="str">
        <f>+IF(A13=0," ",H13/$H$66)</f>
        <v xml:space="preserve"> </v>
      </c>
      <c r="J13" s="4"/>
      <c r="K13" s="4"/>
    </row>
    <row r="14" spans="1:11" ht="6.75" customHeight="1">
      <c r="G14" s="4"/>
      <c r="H14" s="4"/>
      <c r="I14" s="8"/>
      <c r="J14" s="4"/>
      <c r="K14" s="4"/>
    </row>
    <row r="15" spans="1:11">
      <c r="A15" s="30" t="s">
        <v>13</v>
      </c>
      <c r="B15" s="30"/>
      <c r="C15" s="30"/>
      <c r="D15" s="30"/>
      <c r="E15" s="31"/>
      <c r="F15" s="31"/>
      <c r="G15" s="32"/>
      <c r="H15" s="32">
        <f>SUM(H9:H13)</f>
        <v>0</v>
      </c>
      <c r="I15" s="33">
        <f>+IF(H66=0,0,H15/$H$66)</f>
        <v>0</v>
      </c>
      <c r="J15" s="4"/>
      <c r="K15" s="4"/>
    </row>
    <row r="16" spans="1:11" ht="9.75" customHeight="1">
      <c r="G16" s="4"/>
      <c r="H16" s="4"/>
      <c r="I16" s="8"/>
      <c r="J16" s="4"/>
      <c r="K16" s="4"/>
    </row>
    <row r="17" spans="1:11">
      <c r="A17" s="43" t="s">
        <v>32</v>
      </c>
      <c r="B17" s="44"/>
      <c r="C17" s="45"/>
      <c r="D17" s="45" t="s">
        <v>22</v>
      </c>
      <c r="E17" s="46" t="s">
        <v>23</v>
      </c>
      <c r="F17" s="46">
        <v>9</v>
      </c>
      <c r="G17" s="47">
        <v>8944</v>
      </c>
      <c r="H17" s="47">
        <v>80496</v>
      </c>
      <c r="I17" s="22">
        <f t="shared" ref="I17:I29" si="0">+IF(A17=0," ",H17/$H$66)</f>
        <v>0.10385053171340644</v>
      </c>
      <c r="J17" s="4"/>
      <c r="K17" s="4"/>
    </row>
    <row r="18" spans="1:11">
      <c r="A18" s="43" t="s">
        <v>35</v>
      </c>
      <c r="B18" s="44"/>
      <c r="C18" s="45"/>
      <c r="D18" s="45" t="s">
        <v>36</v>
      </c>
      <c r="E18" s="46" t="s">
        <v>23</v>
      </c>
      <c r="F18" s="46">
        <v>3</v>
      </c>
      <c r="G18" s="47">
        <v>8944</v>
      </c>
      <c r="H18" s="47">
        <v>26832</v>
      </c>
      <c r="I18" s="22">
        <f t="shared" si="0"/>
        <v>3.4616843904468814E-2</v>
      </c>
      <c r="J18" s="4"/>
      <c r="K18" s="4"/>
    </row>
    <row r="19" spans="1:11">
      <c r="A19" s="43" t="s">
        <v>37</v>
      </c>
      <c r="B19" s="44"/>
      <c r="C19" s="45"/>
      <c r="D19" s="45" t="s">
        <v>36</v>
      </c>
      <c r="E19" s="46" t="s">
        <v>23</v>
      </c>
      <c r="F19" s="46">
        <v>2</v>
      </c>
      <c r="G19" s="47">
        <v>8944</v>
      </c>
      <c r="H19" s="47">
        <v>17888</v>
      </c>
      <c r="I19" s="22">
        <f t="shared" si="0"/>
        <v>2.3077895936312542E-2</v>
      </c>
      <c r="J19" s="4"/>
      <c r="K19" s="4"/>
    </row>
    <row r="20" spans="1:11">
      <c r="A20" s="43" t="s">
        <v>41</v>
      </c>
      <c r="B20" s="44"/>
      <c r="C20" s="45"/>
      <c r="D20" s="45" t="s">
        <v>36</v>
      </c>
      <c r="E20" s="46" t="s">
        <v>23</v>
      </c>
      <c r="F20" s="46">
        <v>3</v>
      </c>
      <c r="G20" s="47">
        <v>8944</v>
      </c>
      <c r="H20" s="47">
        <v>26832</v>
      </c>
      <c r="I20" s="22">
        <f t="shared" si="0"/>
        <v>3.4616843904468814E-2</v>
      </c>
      <c r="J20" s="4"/>
      <c r="K20" s="4"/>
    </row>
    <row r="21" spans="1:11">
      <c r="A21" s="43" t="s">
        <v>38</v>
      </c>
      <c r="B21" s="44"/>
      <c r="C21" s="45"/>
      <c r="D21" s="45" t="s">
        <v>39</v>
      </c>
      <c r="E21" s="46" t="s">
        <v>23</v>
      </c>
      <c r="F21" s="46">
        <v>3</v>
      </c>
      <c r="G21" s="47">
        <v>8944</v>
      </c>
      <c r="H21" s="47">
        <v>26832</v>
      </c>
      <c r="I21" s="22">
        <f t="shared" si="0"/>
        <v>3.4616843904468814E-2</v>
      </c>
      <c r="J21" s="4"/>
      <c r="K21" s="4"/>
    </row>
    <row r="22" spans="1:11">
      <c r="A22" s="43" t="s">
        <v>40</v>
      </c>
      <c r="B22" s="44"/>
      <c r="C22" s="45"/>
      <c r="D22" s="45" t="s">
        <v>39</v>
      </c>
      <c r="E22" s="46" t="s">
        <v>23</v>
      </c>
      <c r="F22" s="46">
        <v>3</v>
      </c>
      <c r="G22" s="47">
        <v>8944</v>
      </c>
      <c r="H22" s="47">
        <v>26832</v>
      </c>
      <c r="I22" s="22">
        <f t="shared" si="0"/>
        <v>3.4616843904468814E-2</v>
      </c>
      <c r="J22" s="4"/>
      <c r="K22" s="4"/>
    </row>
    <row r="23" spans="1:11">
      <c r="A23" s="43" t="s">
        <v>33</v>
      </c>
      <c r="B23" s="44"/>
      <c r="C23" s="45"/>
      <c r="D23" s="45" t="s">
        <v>34</v>
      </c>
      <c r="E23" s="46" t="s">
        <v>23</v>
      </c>
      <c r="F23" s="46">
        <v>4</v>
      </c>
      <c r="G23" s="47">
        <v>8944</v>
      </c>
      <c r="H23" s="47">
        <v>35776</v>
      </c>
      <c r="I23" s="22">
        <f t="shared" si="0"/>
        <v>4.6155791872625085E-2</v>
      </c>
      <c r="J23" s="4"/>
      <c r="K23" s="4"/>
    </row>
    <row r="24" spans="1:11">
      <c r="A24" s="43" t="s">
        <v>106</v>
      </c>
      <c r="B24" s="44"/>
      <c r="C24" s="45"/>
      <c r="D24" s="45" t="s">
        <v>34</v>
      </c>
      <c r="E24" s="46" t="s">
        <v>23</v>
      </c>
      <c r="F24" s="46">
        <v>1</v>
      </c>
      <c r="G24" s="47">
        <v>8944</v>
      </c>
      <c r="H24" s="47">
        <v>8944</v>
      </c>
      <c r="I24" s="22">
        <f t="shared" si="0"/>
        <v>1.1538947968156271E-2</v>
      </c>
      <c r="J24" s="4"/>
      <c r="K24" s="4"/>
    </row>
    <row r="25" spans="1:11">
      <c r="A25" s="43" t="s">
        <v>42</v>
      </c>
      <c r="B25" s="44"/>
      <c r="C25" s="45"/>
      <c r="D25" s="45" t="s">
        <v>34</v>
      </c>
      <c r="E25" s="46" t="s">
        <v>23</v>
      </c>
      <c r="F25" s="46">
        <v>1</v>
      </c>
      <c r="G25" s="47">
        <v>8944</v>
      </c>
      <c r="H25" s="47">
        <v>8944</v>
      </c>
      <c r="I25" s="22">
        <f t="shared" si="0"/>
        <v>1.1538947968156271E-2</v>
      </c>
      <c r="J25" s="4"/>
      <c r="K25" s="4"/>
    </row>
    <row r="26" spans="1:11">
      <c r="A26" s="43" t="s">
        <v>99</v>
      </c>
      <c r="B26" s="44"/>
      <c r="C26" s="45"/>
      <c r="D26" s="45" t="s">
        <v>34</v>
      </c>
      <c r="E26" s="46" t="s">
        <v>23</v>
      </c>
      <c r="F26" s="46">
        <v>2</v>
      </c>
      <c r="G26" s="47">
        <v>8944</v>
      </c>
      <c r="H26" s="47">
        <v>17888</v>
      </c>
      <c r="I26" s="22">
        <f t="shared" si="0"/>
        <v>2.3077895936312542E-2</v>
      </c>
      <c r="J26" s="4"/>
      <c r="K26" s="4"/>
    </row>
    <row r="27" spans="1:11">
      <c r="A27" s="43" t="s">
        <v>60</v>
      </c>
      <c r="B27" s="44"/>
      <c r="C27" s="45"/>
      <c r="D27" s="45" t="s">
        <v>34</v>
      </c>
      <c r="E27" s="46" t="s">
        <v>23</v>
      </c>
      <c r="F27" s="46">
        <v>4</v>
      </c>
      <c r="G27" s="47">
        <v>8944</v>
      </c>
      <c r="H27" s="47">
        <v>35776</v>
      </c>
      <c r="I27" s="22">
        <f t="shared" si="0"/>
        <v>4.6155791872625085E-2</v>
      </c>
      <c r="J27" s="4"/>
      <c r="K27" s="4"/>
    </row>
    <row r="28" spans="1:11">
      <c r="A28" s="43"/>
      <c r="B28" s="44"/>
      <c r="C28" s="45"/>
      <c r="D28" s="45"/>
      <c r="E28" s="46"/>
      <c r="F28" s="46"/>
      <c r="G28" s="47"/>
      <c r="H28" s="47"/>
      <c r="I28" s="22" t="str">
        <f t="shared" si="0"/>
        <v xml:space="preserve"> </v>
      </c>
      <c r="J28" s="4"/>
      <c r="K28" s="4"/>
    </row>
    <row r="29" spans="1:11">
      <c r="A29" s="43" t="s">
        <v>119</v>
      </c>
      <c r="B29" s="44"/>
      <c r="C29" s="45"/>
      <c r="D29" s="45"/>
      <c r="E29" s="46"/>
      <c r="F29" s="46"/>
      <c r="G29" s="47"/>
      <c r="H29" s="47"/>
      <c r="I29" s="22">
        <f t="shared" si="0"/>
        <v>0</v>
      </c>
      <c r="J29" s="4"/>
      <c r="K29" s="4"/>
    </row>
    <row r="30" spans="1:11" ht="8.25" customHeight="1">
      <c r="F30" s="11"/>
      <c r="G30" s="4"/>
      <c r="H30" s="4"/>
      <c r="I30" s="8"/>
      <c r="J30" s="4"/>
      <c r="K30" s="4"/>
    </row>
    <row r="31" spans="1:11">
      <c r="A31" s="30" t="s">
        <v>6</v>
      </c>
      <c r="B31" s="30"/>
      <c r="C31" s="30"/>
      <c r="D31" s="30"/>
      <c r="E31" s="31"/>
      <c r="F31" s="31"/>
      <c r="G31" s="32"/>
      <c r="H31" s="32">
        <f>SUM(H17:H29)</f>
        <v>313040</v>
      </c>
      <c r="I31" s="33">
        <f>+IF(H77=0,0,H31/$H$66)</f>
        <v>0</v>
      </c>
      <c r="J31" s="13"/>
      <c r="K31" s="4"/>
    </row>
    <row r="32" spans="1:11">
      <c r="A32" s="30" t="s">
        <v>5</v>
      </c>
      <c r="B32" s="30"/>
      <c r="C32" s="30"/>
      <c r="D32" s="30"/>
      <c r="E32" s="36">
        <f>0.2517+0.0833+0.0417+0.0533+0.04</f>
        <v>0.47</v>
      </c>
      <c r="F32" s="31"/>
      <c r="G32" s="32"/>
      <c r="H32" s="32">
        <f>+H31*E32</f>
        <v>147128.79999999999</v>
      </c>
      <c r="I32" s="33">
        <f>+IF(H78=0,0,H32/$H$66)</f>
        <v>0</v>
      </c>
      <c r="J32" s="4"/>
      <c r="K32" s="4"/>
    </row>
    <row r="33" spans="1:11">
      <c r="A33" s="30" t="s">
        <v>7</v>
      </c>
      <c r="B33" s="30"/>
      <c r="C33" s="30"/>
      <c r="D33" s="30"/>
      <c r="E33" s="31"/>
      <c r="F33" s="31"/>
      <c r="G33" s="32"/>
      <c r="H33" s="32">
        <f>+H31+H32</f>
        <v>460168.8</v>
      </c>
      <c r="I33" s="33">
        <f>+IF(H79=0,0,H33/$H$66)</f>
        <v>0</v>
      </c>
      <c r="J33" s="4"/>
      <c r="K33" s="4"/>
    </row>
    <row r="34" spans="1:11" ht="9.75" customHeight="1">
      <c r="G34" s="4"/>
      <c r="H34" s="4"/>
      <c r="I34" s="8"/>
      <c r="J34" s="4"/>
      <c r="K34" s="12"/>
    </row>
    <row r="35" spans="1:11">
      <c r="A35" s="18" t="s">
        <v>67</v>
      </c>
      <c r="B35" s="19"/>
      <c r="C35" s="20"/>
      <c r="D35" s="20"/>
      <c r="E35" s="14" t="s">
        <v>78</v>
      </c>
      <c r="F35" s="46">
        <v>2</v>
      </c>
      <c r="G35" s="47">
        <v>17200</v>
      </c>
      <c r="H35" s="47">
        <v>34400</v>
      </c>
      <c r="I35" s="22">
        <f t="shared" ref="I35:I56" si="1">+IF(A35=0," ",H35/$H$66)</f>
        <v>4.4380569108293348E-2</v>
      </c>
      <c r="J35" s="4"/>
      <c r="K35" s="4"/>
    </row>
    <row r="36" spans="1:11">
      <c r="A36" s="18" t="s">
        <v>68</v>
      </c>
      <c r="B36" s="19"/>
      <c r="C36" s="20"/>
      <c r="D36" s="20"/>
      <c r="E36" s="14" t="s">
        <v>78</v>
      </c>
      <c r="F36" s="46">
        <v>1</v>
      </c>
      <c r="G36" s="21">
        <v>18000</v>
      </c>
      <c r="H36" s="21">
        <v>18000</v>
      </c>
      <c r="I36" s="22">
        <f t="shared" si="1"/>
        <v>2.322239081247908E-2</v>
      </c>
      <c r="J36" s="4"/>
      <c r="K36" s="4"/>
    </row>
    <row r="37" spans="1:11">
      <c r="A37" s="18" t="s">
        <v>63</v>
      </c>
      <c r="B37" s="19"/>
      <c r="C37" s="20"/>
      <c r="D37" s="20"/>
      <c r="E37" s="26" t="s">
        <v>78</v>
      </c>
      <c r="F37" s="46">
        <v>1</v>
      </c>
      <c r="G37" s="27">
        <v>11800</v>
      </c>
      <c r="H37" s="21">
        <v>11800</v>
      </c>
      <c r="I37" s="22">
        <f t="shared" si="1"/>
        <v>1.5223567310402952E-2</v>
      </c>
      <c r="J37" s="4"/>
      <c r="K37" s="4"/>
    </row>
    <row r="38" spans="1:11">
      <c r="A38" s="18" t="s">
        <v>69</v>
      </c>
      <c r="B38" s="19"/>
      <c r="C38" s="20"/>
      <c r="D38" s="20"/>
      <c r="E38" s="26" t="s">
        <v>78</v>
      </c>
      <c r="F38" s="46">
        <v>10</v>
      </c>
      <c r="G38" s="27">
        <v>5000</v>
      </c>
      <c r="H38" s="21">
        <v>50000</v>
      </c>
      <c r="I38" s="22">
        <f t="shared" si="1"/>
        <v>6.4506641145775215E-2</v>
      </c>
      <c r="J38" s="4"/>
      <c r="K38" s="4"/>
    </row>
    <row r="39" spans="1:11">
      <c r="A39" s="18" t="s">
        <v>62</v>
      </c>
      <c r="B39" s="19"/>
      <c r="C39" s="20"/>
      <c r="D39" s="20"/>
      <c r="E39" s="26" t="s">
        <v>79</v>
      </c>
      <c r="F39" s="46" t="s">
        <v>102</v>
      </c>
      <c r="G39" s="27">
        <v>16850</v>
      </c>
      <c r="H39" s="27">
        <v>16850</v>
      </c>
      <c r="I39" s="22">
        <f t="shared" si="1"/>
        <v>2.1738738066126247E-2</v>
      </c>
      <c r="J39" s="4"/>
      <c r="K39" s="9"/>
    </row>
    <row r="40" spans="1:11">
      <c r="A40" s="18" t="s">
        <v>80</v>
      </c>
      <c r="B40" s="19"/>
      <c r="C40" s="20"/>
      <c r="D40" s="20"/>
      <c r="E40" s="76" t="s">
        <v>160</v>
      </c>
      <c r="F40" s="46">
        <v>250</v>
      </c>
      <c r="G40" s="27">
        <v>3000</v>
      </c>
      <c r="H40" s="21">
        <v>3000</v>
      </c>
      <c r="I40" s="22">
        <f t="shared" si="1"/>
        <v>3.8703984687465131E-3</v>
      </c>
      <c r="J40" s="4"/>
      <c r="K40" s="9"/>
    </row>
    <row r="41" spans="1:11">
      <c r="A41" s="18" t="s">
        <v>83</v>
      </c>
      <c r="B41" s="19"/>
      <c r="C41" s="20"/>
      <c r="D41" s="20"/>
      <c r="E41" s="26" t="s">
        <v>82</v>
      </c>
      <c r="F41" s="46">
        <v>1</v>
      </c>
      <c r="G41" s="27">
        <v>8000</v>
      </c>
      <c r="H41" s="21">
        <v>8000</v>
      </c>
      <c r="I41" s="22">
        <f t="shared" si="1"/>
        <v>1.0321062583324036E-2</v>
      </c>
      <c r="J41" s="4"/>
      <c r="K41" s="9"/>
    </row>
    <row r="42" spans="1:11">
      <c r="A42" s="18" t="s">
        <v>84</v>
      </c>
      <c r="B42" s="19"/>
      <c r="C42" s="20"/>
      <c r="D42" s="20"/>
      <c r="E42" s="26" t="s">
        <v>79</v>
      </c>
      <c r="F42" s="46">
        <v>1</v>
      </c>
      <c r="G42" s="27">
        <v>7200</v>
      </c>
      <c r="H42" s="21">
        <v>7200</v>
      </c>
      <c r="I42" s="22">
        <f t="shared" si="1"/>
        <v>9.2889563249916318E-3</v>
      </c>
      <c r="J42" s="4"/>
      <c r="K42" s="9"/>
    </row>
    <row r="43" spans="1:11">
      <c r="A43" s="18" t="s">
        <v>85</v>
      </c>
      <c r="B43" s="19"/>
      <c r="C43" s="20"/>
      <c r="D43" s="20"/>
      <c r="E43" s="26" t="s">
        <v>82</v>
      </c>
      <c r="F43" s="46">
        <v>1</v>
      </c>
      <c r="G43" s="27">
        <v>15000</v>
      </c>
      <c r="H43" s="21">
        <v>15000</v>
      </c>
      <c r="I43" s="22">
        <f t="shared" si="1"/>
        <v>1.9351992343732565E-2</v>
      </c>
      <c r="J43" s="4"/>
      <c r="K43" s="9"/>
    </row>
    <row r="44" spans="1:11">
      <c r="A44" s="18" t="s">
        <v>81</v>
      </c>
      <c r="B44" s="19"/>
      <c r="C44" s="20"/>
      <c r="D44" s="20"/>
      <c r="E44" s="26" t="s">
        <v>82</v>
      </c>
      <c r="F44" s="15" t="s">
        <v>103</v>
      </c>
      <c r="G44" s="27">
        <v>4190</v>
      </c>
      <c r="H44" s="21">
        <v>6285</v>
      </c>
      <c r="I44" s="22">
        <f t="shared" si="1"/>
        <v>8.1084847920239456E-3</v>
      </c>
      <c r="J44" s="4"/>
      <c r="K44" s="9"/>
    </row>
    <row r="45" spans="1:11">
      <c r="A45" s="18" t="s">
        <v>100</v>
      </c>
      <c r="B45" s="28"/>
      <c r="C45" s="20"/>
      <c r="D45" s="20"/>
      <c r="E45" s="26" t="s">
        <v>78</v>
      </c>
      <c r="F45" s="46">
        <v>8</v>
      </c>
      <c r="G45" s="21">
        <v>6800</v>
      </c>
      <c r="H45" s="21">
        <v>54400</v>
      </c>
      <c r="I45" s="22">
        <f t="shared" si="1"/>
        <v>7.0183225566603433E-2</v>
      </c>
      <c r="J45" s="4"/>
      <c r="K45" s="4"/>
    </row>
    <row r="46" spans="1:11">
      <c r="A46" s="18" t="s">
        <v>64</v>
      </c>
      <c r="B46" s="19"/>
      <c r="C46" s="20"/>
      <c r="D46" s="20"/>
      <c r="E46" s="26" t="s">
        <v>79</v>
      </c>
      <c r="F46" s="16"/>
      <c r="G46" s="21"/>
      <c r="H46" s="21"/>
      <c r="I46" s="22">
        <f t="shared" si="1"/>
        <v>0</v>
      </c>
      <c r="J46"/>
      <c r="K46" s="4"/>
    </row>
    <row r="47" spans="1:11">
      <c r="A47" s="18" t="s">
        <v>65</v>
      </c>
      <c r="B47" s="19"/>
      <c r="C47" s="20"/>
      <c r="D47" s="20"/>
      <c r="E47" s="26" t="s">
        <v>79</v>
      </c>
      <c r="F47" s="46">
        <v>1</v>
      </c>
      <c r="G47" s="21">
        <v>3000</v>
      </c>
      <c r="H47" s="21">
        <v>3000</v>
      </c>
      <c r="I47" s="22">
        <f t="shared" si="1"/>
        <v>3.8703984687465131E-3</v>
      </c>
      <c r="J47" s="4"/>
      <c r="K47" s="4"/>
    </row>
    <row r="48" spans="1:11">
      <c r="A48" s="18" t="s">
        <v>66</v>
      </c>
      <c r="B48" s="19"/>
      <c r="C48" s="20"/>
      <c r="D48" s="20"/>
      <c r="E48" s="26" t="s">
        <v>79</v>
      </c>
      <c r="F48" s="46">
        <v>1</v>
      </c>
      <c r="G48" s="21">
        <v>3000</v>
      </c>
      <c r="H48" s="21">
        <v>3000</v>
      </c>
      <c r="I48" s="22">
        <f t="shared" si="1"/>
        <v>3.8703984687465131E-3</v>
      </c>
      <c r="J48" s="4"/>
      <c r="K48" s="4"/>
    </row>
    <row r="49" spans="1:11">
      <c r="A49" s="18" t="s">
        <v>101</v>
      </c>
      <c r="B49" s="19"/>
      <c r="C49" s="20"/>
      <c r="D49" s="20"/>
      <c r="E49" s="76" t="s">
        <v>166</v>
      </c>
      <c r="F49" s="46">
        <v>500</v>
      </c>
      <c r="G49" s="21">
        <v>13700</v>
      </c>
      <c r="H49" s="21">
        <v>13700</v>
      </c>
      <c r="I49" s="22">
        <f t="shared" si="1"/>
        <v>1.767481967394241E-2</v>
      </c>
      <c r="J49"/>
      <c r="K49" s="4"/>
    </row>
    <row r="50" spans="1:11">
      <c r="A50" s="18" t="s">
        <v>70</v>
      </c>
      <c r="B50" s="19"/>
      <c r="C50" s="20"/>
      <c r="D50" s="20"/>
      <c r="E50" s="26" t="s">
        <v>79</v>
      </c>
      <c r="F50" s="46">
        <v>1</v>
      </c>
      <c r="G50" s="21">
        <v>3800</v>
      </c>
      <c r="H50" s="21">
        <v>3800</v>
      </c>
      <c r="I50" s="22">
        <f t="shared" si="1"/>
        <v>4.9025047270789164E-3</v>
      </c>
      <c r="J50"/>
      <c r="K50" s="4"/>
    </row>
    <row r="51" spans="1:11">
      <c r="A51" s="18" t="s">
        <v>72</v>
      </c>
      <c r="B51" s="19"/>
      <c r="C51" s="20"/>
      <c r="D51" s="20"/>
      <c r="E51" s="26" t="s">
        <v>79</v>
      </c>
      <c r="F51" s="46">
        <v>1</v>
      </c>
      <c r="G51" s="21">
        <v>6000</v>
      </c>
      <c r="H51" s="21">
        <v>6000</v>
      </c>
      <c r="I51" s="22">
        <f t="shared" si="1"/>
        <v>7.7407969374930262E-3</v>
      </c>
      <c r="J51" s="4"/>
      <c r="K51" s="4"/>
    </row>
    <row r="52" spans="1:11">
      <c r="A52" s="18" t="s">
        <v>73</v>
      </c>
      <c r="B52" s="19"/>
      <c r="C52" s="20"/>
      <c r="D52" s="20"/>
      <c r="E52" s="26" t="s">
        <v>82</v>
      </c>
      <c r="F52" s="46">
        <v>4</v>
      </c>
      <c r="G52" s="21">
        <v>500</v>
      </c>
      <c r="H52" s="21">
        <v>4000</v>
      </c>
      <c r="I52" s="22">
        <f t="shared" si="1"/>
        <v>5.1605312916620178E-3</v>
      </c>
      <c r="J52" s="4"/>
      <c r="K52" s="4"/>
    </row>
    <row r="53" spans="1:11">
      <c r="A53" s="18" t="s">
        <v>71</v>
      </c>
      <c r="B53" s="19"/>
      <c r="C53" s="20"/>
      <c r="D53" s="20"/>
      <c r="E53" s="26" t="s">
        <v>82</v>
      </c>
      <c r="F53" s="46">
        <v>1</v>
      </c>
      <c r="G53" s="21">
        <v>500</v>
      </c>
      <c r="H53" s="21">
        <v>1000</v>
      </c>
      <c r="I53" s="22">
        <f t="shared" si="1"/>
        <v>1.2901328229155044E-3</v>
      </c>
      <c r="J53" s="4"/>
      <c r="K53" s="4"/>
    </row>
    <row r="54" spans="1:11">
      <c r="A54" s="18" t="s">
        <v>88</v>
      </c>
      <c r="B54" s="19"/>
      <c r="C54" s="20"/>
      <c r="D54" s="20"/>
      <c r="E54" s="26" t="s">
        <v>79</v>
      </c>
      <c r="F54" s="46" t="s">
        <v>103</v>
      </c>
      <c r="G54" s="21">
        <v>3800</v>
      </c>
      <c r="H54" s="21">
        <v>5700</v>
      </c>
      <c r="I54" s="22">
        <f t="shared" si="1"/>
        <v>7.3537570906183746E-3</v>
      </c>
      <c r="J54" s="4"/>
      <c r="K54" s="4"/>
    </row>
    <row r="55" spans="1:11">
      <c r="A55" s="18" t="s">
        <v>89</v>
      </c>
      <c r="B55" s="19"/>
      <c r="C55" s="20"/>
      <c r="D55" s="20"/>
      <c r="E55" s="26" t="s">
        <v>79</v>
      </c>
      <c r="F55" s="46" t="s">
        <v>103</v>
      </c>
      <c r="G55" s="21">
        <v>3800</v>
      </c>
      <c r="H55" s="21">
        <v>5700</v>
      </c>
      <c r="I55" s="22">
        <f t="shared" si="1"/>
        <v>7.3537570906183746E-3</v>
      </c>
      <c r="J55" s="4"/>
      <c r="K55" s="4"/>
    </row>
    <row r="56" spans="1:11">
      <c r="A56" s="18" t="s">
        <v>74</v>
      </c>
      <c r="B56" s="19"/>
      <c r="C56" s="20"/>
      <c r="D56" s="20"/>
      <c r="E56" s="26" t="s">
        <v>79</v>
      </c>
      <c r="F56" s="46">
        <v>2</v>
      </c>
      <c r="G56" s="21">
        <v>3600</v>
      </c>
      <c r="H56" s="21">
        <v>7200</v>
      </c>
      <c r="I56" s="22">
        <f t="shared" si="1"/>
        <v>9.2889563249916318E-3</v>
      </c>
      <c r="J56" s="4"/>
      <c r="K56" s="4"/>
    </row>
    <row r="57" spans="1:11" ht="11.25" customHeight="1">
      <c r="G57" s="4"/>
      <c r="H57" s="4"/>
      <c r="I57" s="4"/>
      <c r="J57" s="4"/>
      <c r="K57" s="4"/>
    </row>
    <row r="58" spans="1:11">
      <c r="A58" s="30" t="s">
        <v>9</v>
      </c>
      <c r="B58" s="30"/>
      <c r="C58" s="30"/>
      <c r="D58" s="30"/>
      <c r="E58" s="31"/>
      <c r="F58" s="31"/>
      <c r="G58" s="32"/>
      <c r="H58" s="32">
        <f>SUM(H35:H56)</f>
        <v>278035</v>
      </c>
      <c r="I58" s="33">
        <f>+IF(H112=0,0,H58/$H$66)</f>
        <v>0</v>
      </c>
      <c r="J58" s="4"/>
      <c r="K58" s="4"/>
    </row>
    <row r="59" spans="1:11" ht="11.25" customHeight="1">
      <c r="G59" s="4"/>
      <c r="H59" s="4"/>
      <c r="I59" s="8"/>
      <c r="J59" s="4"/>
      <c r="K59" s="4"/>
    </row>
    <row r="60" spans="1:11">
      <c r="A60" s="18"/>
      <c r="B60" s="19"/>
      <c r="C60" s="20"/>
      <c r="D60" s="20"/>
      <c r="E60" s="14"/>
      <c r="F60" s="14"/>
      <c r="G60" s="21"/>
      <c r="H60" s="21"/>
      <c r="I60" s="22" t="str">
        <f>+IF(A60=0," ",H60/$H$66)</f>
        <v xml:space="preserve"> </v>
      </c>
      <c r="J60" s="6"/>
      <c r="K60" s="4"/>
    </row>
    <row r="61" spans="1:11" ht="9.75" customHeight="1">
      <c r="G61" s="4"/>
      <c r="H61" s="4"/>
      <c r="I61" s="8"/>
      <c r="J61" s="4"/>
      <c r="K61" s="4"/>
    </row>
    <row r="62" spans="1:11">
      <c r="A62" s="30" t="s">
        <v>16</v>
      </c>
      <c r="B62" s="30"/>
      <c r="C62" s="30"/>
      <c r="D62" s="30"/>
      <c r="E62" s="31"/>
      <c r="F62" s="31"/>
      <c r="G62" s="32"/>
      <c r="H62" s="32">
        <f>SUM(H60:H61)</f>
        <v>0</v>
      </c>
      <c r="I62" s="33">
        <f>+IF(H119=0,0,H62/$H$66)</f>
        <v>0</v>
      </c>
      <c r="J62" s="4"/>
      <c r="K62" s="4"/>
    </row>
    <row r="63" spans="1:11">
      <c r="A63" s="68"/>
      <c r="B63" s="68"/>
      <c r="C63" s="68"/>
      <c r="D63" s="68"/>
      <c r="E63" s="69"/>
      <c r="F63" s="69"/>
      <c r="G63" s="70"/>
      <c r="H63" s="70"/>
      <c r="I63" s="71"/>
      <c r="J63" s="4"/>
      <c r="K63" s="4"/>
    </row>
    <row r="64" spans="1:11">
      <c r="A64" s="66" t="s">
        <v>152</v>
      </c>
      <c r="B64" s="30"/>
      <c r="C64" s="30"/>
      <c r="D64" s="30"/>
      <c r="E64" s="67">
        <v>0.05</v>
      </c>
      <c r="F64" s="31"/>
      <c r="G64" s="32"/>
      <c r="H64" s="32">
        <f>(H15+H33+H58+H62)*E64</f>
        <v>36910.19</v>
      </c>
      <c r="I64" s="33"/>
      <c r="J64" s="4"/>
      <c r="K64" s="4"/>
    </row>
    <row r="65" spans="1:11">
      <c r="A65" s="35"/>
      <c r="B65" s="35"/>
      <c r="C65" s="35"/>
      <c r="D65" s="35"/>
      <c r="E65" s="37"/>
      <c r="F65" s="37"/>
      <c r="G65" s="34"/>
      <c r="H65" s="34"/>
      <c r="I65" s="38"/>
      <c r="J65" s="4"/>
      <c r="K65" s="4"/>
    </row>
    <row r="66" spans="1:11">
      <c r="A66" s="39" t="s">
        <v>11</v>
      </c>
      <c r="B66" s="39"/>
      <c r="C66" s="39"/>
      <c r="D66" s="39"/>
      <c r="E66" s="40"/>
      <c r="F66" s="40"/>
      <c r="G66" s="41"/>
      <c r="H66" s="41">
        <f>+H15+H33+H58+H62+H64</f>
        <v>775113.99</v>
      </c>
      <c r="I66" s="42">
        <f>+IF(H121=0,0,H66/$H$66)</f>
        <v>0</v>
      </c>
      <c r="J66" s="4"/>
      <c r="K66" s="4"/>
    </row>
    <row r="67" spans="1:11" ht="8.25" customHeight="1" thickBot="1">
      <c r="G67" s="4"/>
      <c r="H67" s="4"/>
      <c r="I67" s="4"/>
      <c r="J67" s="4"/>
      <c r="K67" s="4"/>
    </row>
    <row r="68" spans="1:11" ht="15.75" thickBot="1">
      <c r="B68" s="4"/>
      <c r="E68" s="3" t="s">
        <v>15</v>
      </c>
      <c r="F68" s="1"/>
      <c r="G68" s="4">
        <f>+I3</f>
        <v>0</v>
      </c>
      <c r="H68" s="7">
        <f>+IF(H3=0,0,H66/H3)</f>
        <v>0</v>
      </c>
      <c r="I68" s="4"/>
      <c r="J68" s="4"/>
      <c r="K68" s="4"/>
    </row>
    <row r="69" spans="1:11">
      <c r="F69" s="3"/>
      <c r="G69" s="4"/>
      <c r="H69" s="4"/>
      <c r="I69" s="4"/>
      <c r="J69" s="4"/>
      <c r="K69" s="4"/>
    </row>
    <row r="70" spans="1:11">
      <c r="G70" s="4"/>
      <c r="H70" s="4"/>
      <c r="I70" s="4"/>
      <c r="J70" s="4"/>
      <c r="K70" s="4"/>
    </row>
    <row r="71" spans="1:11">
      <c r="G71" s="4"/>
      <c r="H71" s="4"/>
      <c r="I71" s="4"/>
      <c r="J71" s="4"/>
      <c r="K71" s="4"/>
    </row>
    <row r="72" spans="1:11">
      <c r="G72" s="4"/>
      <c r="H72" s="4"/>
      <c r="I72" s="4"/>
      <c r="J72" s="4"/>
      <c r="K72" s="4"/>
    </row>
    <row r="73" spans="1:11">
      <c r="G73" s="4"/>
      <c r="H73" s="4"/>
      <c r="I73" s="4"/>
      <c r="J73" s="4"/>
      <c r="K73" s="4"/>
    </row>
    <row r="74" spans="1:11">
      <c r="G74" s="4"/>
      <c r="H74" s="4"/>
      <c r="I74" s="4"/>
      <c r="J74" s="4"/>
      <c r="K74" s="4"/>
    </row>
    <row r="75" spans="1:11">
      <c r="G75" s="4"/>
      <c r="H75" s="4"/>
      <c r="I75" s="4"/>
      <c r="J75" s="4"/>
      <c r="K75" s="4"/>
    </row>
    <row r="76" spans="1:11">
      <c r="G76" s="4"/>
      <c r="H76" s="4"/>
      <c r="I76" s="4"/>
      <c r="J76" s="4"/>
      <c r="K76" s="4"/>
    </row>
    <row r="77" spans="1:11">
      <c r="G77" s="4"/>
      <c r="H77" s="4"/>
      <c r="I77" s="4"/>
      <c r="J77" s="4"/>
      <c r="K77" s="4"/>
    </row>
    <row r="78" spans="1:11">
      <c r="G78" s="4"/>
      <c r="H78" s="4"/>
      <c r="I78" s="4"/>
      <c r="J78" s="4"/>
      <c r="K78" s="4"/>
    </row>
    <row r="79" spans="1:11">
      <c r="G79" s="4"/>
      <c r="H79" s="4"/>
      <c r="I79" s="4"/>
      <c r="J79" s="4"/>
      <c r="K79" s="4"/>
    </row>
    <row r="80" spans="1:11">
      <c r="G80" s="4"/>
      <c r="H80" s="4"/>
      <c r="I80" s="4"/>
      <c r="J80" s="4"/>
      <c r="K80" s="4"/>
    </row>
    <row r="81" spans="7:11">
      <c r="G81" s="4"/>
      <c r="H81" s="4"/>
      <c r="I81" s="4"/>
      <c r="J81" s="4"/>
      <c r="K81" s="4"/>
    </row>
    <row r="82" spans="7:11">
      <c r="G82" s="4"/>
      <c r="H82" s="4"/>
      <c r="I82" s="4"/>
      <c r="J82" s="4"/>
      <c r="K82" s="4"/>
    </row>
    <row r="83" spans="7:11">
      <c r="G83" s="4"/>
      <c r="H83" s="4"/>
      <c r="I83" s="4"/>
      <c r="J83" s="4"/>
      <c r="K83" s="4"/>
    </row>
    <row r="84" spans="7:11">
      <c r="G84" s="4"/>
      <c r="H84" s="4"/>
      <c r="I84" s="4"/>
      <c r="J84" s="4"/>
      <c r="K84" s="4"/>
    </row>
    <row r="85" spans="7:11">
      <c r="G85" s="4"/>
      <c r="H85" s="4"/>
      <c r="I85" s="4"/>
      <c r="J85" s="4"/>
      <c r="K85" s="4"/>
    </row>
    <row r="86" spans="7:11">
      <c r="G86" s="4"/>
      <c r="H86" s="4"/>
      <c r="I86" s="4"/>
      <c r="J86" s="4"/>
      <c r="K86" s="4"/>
    </row>
    <row r="87" spans="7:11">
      <c r="G87" s="4"/>
      <c r="H87" s="4"/>
      <c r="I87" s="4"/>
      <c r="J87" s="4"/>
      <c r="K87" s="4"/>
    </row>
    <row r="88" spans="7:11">
      <c r="G88" s="4"/>
      <c r="H88" s="4"/>
      <c r="I88" s="4"/>
      <c r="J88" s="4"/>
      <c r="K88" s="4"/>
    </row>
    <row r="89" spans="7:11">
      <c r="G89" s="4"/>
      <c r="H89" s="4"/>
      <c r="I89" s="4"/>
      <c r="J89" s="4"/>
      <c r="K89" s="4"/>
    </row>
    <row r="90" spans="7:11">
      <c r="G90" s="4"/>
      <c r="H90" s="4"/>
      <c r="I90" s="4"/>
      <c r="J90" s="4"/>
      <c r="K90" s="4"/>
    </row>
    <row r="91" spans="7:11">
      <c r="G91" s="4"/>
      <c r="H91" s="4"/>
      <c r="I91" s="4"/>
      <c r="J91" s="4"/>
      <c r="K91" s="4"/>
    </row>
    <row r="92" spans="7:11">
      <c r="G92" s="4"/>
      <c r="H92" s="4"/>
      <c r="I92" s="4"/>
      <c r="J92" s="4"/>
      <c r="K92" s="4"/>
    </row>
    <row r="93" spans="7:11">
      <c r="G93" s="4"/>
      <c r="H93" s="4"/>
      <c r="I93" s="4"/>
      <c r="J93" s="4"/>
      <c r="K93" s="4"/>
    </row>
    <row r="94" spans="7:11">
      <c r="G94" s="4"/>
      <c r="H94" s="4"/>
      <c r="I94" s="4"/>
      <c r="J94" s="4"/>
      <c r="K94" s="4"/>
    </row>
    <row r="95" spans="7:11">
      <c r="G95" s="4"/>
      <c r="H95" s="4"/>
      <c r="I95" s="4"/>
      <c r="J95" s="4"/>
      <c r="K95" s="4"/>
    </row>
    <row r="96" spans="7:11">
      <c r="G96" s="4"/>
      <c r="H96" s="4"/>
      <c r="I96" s="4"/>
      <c r="J96" s="4"/>
      <c r="K96" s="4"/>
    </row>
    <row r="97" spans="7:11">
      <c r="G97" s="4"/>
      <c r="H97" s="4"/>
      <c r="I97" s="4"/>
      <c r="J97" s="4"/>
      <c r="K97" s="4"/>
    </row>
    <row r="98" spans="7:11">
      <c r="G98" s="4"/>
      <c r="H98" s="4"/>
      <c r="I98" s="4"/>
      <c r="J98" s="4"/>
      <c r="K98" s="4"/>
    </row>
    <row r="99" spans="7:11">
      <c r="G99" s="4"/>
      <c r="H99" s="4"/>
      <c r="I99" s="4"/>
      <c r="J99" s="4"/>
      <c r="K99" s="4"/>
    </row>
    <row r="100" spans="7:11">
      <c r="G100" s="4"/>
      <c r="H100" s="4"/>
      <c r="I100" s="4"/>
      <c r="J100" s="4"/>
      <c r="K100" s="4"/>
    </row>
    <row r="101" spans="7:11">
      <c r="G101" s="4"/>
      <c r="H101" s="4"/>
      <c r="I101" s="4"/>
      <c r="J101" s="4"/>
      <c r="K101" s="4"/>
    </row>
    <row r="102" spans="7:11">
      <c r="G102" s="4"/>
      <c r="H102" s="4"/>
      <c r="I102" s="4"/>
      <c r="J102" s="4"/>
      <c r="K102" s="4"/>
    </row>
    <row r="103" spans="7:11">
      <c r="G103" s="4"/>
      <c r="H103" s="4"/>
      <c r="I103" s="4"/>
      <c r="J103" s="4"/>
      <c r="K103" s="4"/>
    </row>
    <row r="104" spans="7:11">
      <c r="G104" s="4"/>
      <c r="H104" s="4"/>
      <c r="I104" s="4"/>
      <c r="J104" s="4"/>
      <c r="K104" s="4"/>
    </row>
    <row r="105" spans="7:11">
      <c r="G105" s="4"/>
      <c r="H105" s="4"/>
      <c r="I105" s="4"/>
      <c r="J105" s="4"/>
      <c r="K105" s="4"/>
    </row>
    <row r="106" spans="7:11">
      <c r="G106" s="4"/>
      <c r="H106" s="4"/>
      <c r="I106" s="4"/>
      <c r="J106" s="4"/>
      <c r="K106" s="4"/>
    </row>
    <row r="107" spans="7:11">
      <c r="G107" s="4"/>
      <c r="H107" s="4"/>
      <c r="I107" s="4"/>
      <c r="J107" s="4"/>
      <c r="K107" s="4"/>
    </row>
    <row r="108" spans="7:11">
      <c r="G108" s="4"/>
      <c r="H108" s="4"/>
      <c r="I108" s="4"/>
      <c r="J108" s="4"/>
      <c r="K108" s="4"/>
    </row>
    <row r="109" spans="7:11">
      <c r="G109" s="4"/>
      <c r="H109" s="4"/>
      <c r="I109" s="4"/>
      <c r="J109" s="4"/>
      <c r="K109" s="4"/>
    </row>
    <row r="110" spans="7:11">
      <c r="G110" s="4"/>
      <c r="H110" s="4"/>
      <c r="I110" s="4"/>
      <c r="J110" s="4"/>
      <c r="K110" s="4"/>
    </row>
    <row r="111" spans="7:11">
      <c r="G111" s="4"/>
      <c r="H111" s="4"/>
      <c r="I111" s="4"/>
      <c r="J111" s="4"/>
      <c r="K111" s="4"/>
    </row>
    <row r="112" spans="7:11">
      <c r="G112" s="4"/>
      <c r="H112" s="4"/>
      <c r="I112" s="4"/>
      <c r="J112" s="4"/>
      <c r="K112" s="4"/>
    </row>
    <row r="113" spans="7:11">
      <c r="G113" s="4"/>
      <c r="H113" s="4"/>
      <c r="I113" s="4"/>
      <c r="J113" s="4"/>
      <c r="K113" s="4"/>
    </row>
    <row r="114" spans="7:11">
      <c r="G114" s="4"/>
      <c r="H114" s="4"/>
      <c r="I114" s="4"/>
      <c r="J114" s="4"/>
      <c r="K114" s="4"/>
    </row>
    <row r="115" spans="7:11">
      <c r="G115" s="4"/>
      <c r="H115" s="4"/>
      <c r="I115" s="4"/>
      <c r="J115" s="4"/>
      <c r="K115" s="4"/>
    </row>
    <row r="116" spans="7:11">
      <c r="G116" s="4"/>
      <c r="H116" s="4"/>
      <c r="I116" s="4"/>
      <c r="J116" s="4"/>
      <c r="K116" s="4"/>
    </row>
    <row r="117" spans="7:11">
      <c r="G117" s="4"/>
      <c r="H117" s="4"/>
      <c r="I117" s="4"/>
      <c r="J117" s="4"/>
      <c r="K117" s="4"/>
    </row>
    <row r="118" spans="7:11">
      <c r="G118" s="4"/>
      <c r="H118" s="4"/>
      <c r="I118" s="4"/>
      <c r="J118" s="4"/>
      <c r="K118" s="4"/>
    </row>
    <row r="119" spans="7:11">
      <c r="G119" s="4"/>
      <c r="H119" s="4"/>
      <c r="I119" s="4"/>
      <c r="J119" s="4"/>
      <c r="K119" s="4"/>
    </row>
    <row r="120" spans="7:11">
      <c r="G120" s="4"/>
      <c r="H120" s="4"/>
      <c r="I120" s="4"/>
      <c r="J120" s="4"/>
      <c r="K120" s="4"/>
    </row>
    <row r="121" spans="7:11">
      <c r="G121" s="4"/>
      <c r="H121" s="4"/>
      <c r="I121" s="4"/>
      <c r="J121" s="4"/>
      <c r="K121" s="4"/>
    </row>
    <row r="122" spans="7:11">
      <c r="G122" s="4"/>
      <c r="H122" s="4"/>
      <c r="I122" s="4"/>
      <c r="J122" s="4"/>
      <c r="K122" s="4"/>
    </row>
    <row r="123" spans="7:11">
      <c r="G123" s="4"/>
      <c r="H123" s="4"/>
      <c r="I123" s="4"/>
      <c r="J123" s="4"/>
      <c r="K123" s="4"/>
    </row>
    <row r="124" spans="7:11">
      <c r="G124" s="4"/>
      <c r="H124" s="4"/>
      <c r="I124" s="4"/>
      <c r="J124" s="4"/>
      <c r="K124" s="4"/>
    </row>
    <row r="125" spans="7:11">
      <c r="G125" s="4"/>
      <c r="H125" s="4"/>
      <c r="I125" s="4"/>
      <c r="J125" s="4"/>
      <c r="K125" s="4"/>
    </row>
    <row r="126" spans="7:11">
      <c r="G126" s="4"/>
      <c r="H126" s="4"/>
      <c r="I126" s="4"/>
      <c r="J126" s="4"/>
      <c r="K126" s="4"/>
    </row>
    <row r="127" spans="7:11">
      <c r="G127" s="4"/>
      <c r="H127" s="4"/>
      <c r="I127" s="4"/>
      <c r="J127" s="4"/>
      <c r="K127" s="4"/>
    </row>
    <row r="128" spans="7:11">
      <c r="G128" s="4"/>
      <c r="H128" s="4"/>
      <c r="I128" s="4"/>
      <c r="J128" s="4"/>
      <c r="K128" s="4"/>
    </row>
    <row r="129" spans="7:11">
      <c r="G129" s="4"/>
      <c r="H129" s="4"/>
      <c r="I129" s="4"/>
      <c r="J129" s="4"/>
      <c r="K129" s="4"/>
    </row>
    <row r="130" spans="7:11">
      <c r="G130" s="4"/>
      <c r="H130" s="4"/>
      <c r="I130" s="4"/>
      <c r="J130" s="4"/>
      <c r="K130" s="4"/>
    </row>
    <row r="131" spans="7:11">
      <c r="G131" s="4"/>
      <c r="H131" s="4"/>
      <c r="I131" s="4"/>
      <c r="J131" s="4"/>
      <c r="K131" s="4"/>
    </row>
    <row r="132" spans="7:11">
      <c r="G132" s="4"/>
      <c r="H132" s="4"/>
      <c r="I132" s="4"/>
      <c r="J132" s="4"/>
      <c r="K132" s="4"/>
    </row>
    <row r="133" spans="7:11">
      <c r="G133" s="4"/>
      <c r="H133" s="4"/>
      <c r="I133" s="4"/>
      <c r="J133" s="4"/>
      <c r="K133" s="4"/>
    </row>
    <row r="134" spans="7:11">
      <c r="G134" s="4"/>
      <c r="H134" s="4"/>
      <c r="I134" s="4"/>
      <c r="J134" s="4"/>
      <c r="K134" s="4"/>
    </row>
    <row r="135" spans="7:11">
      <c r="G135" s="4"/>
      <c r="H135" s="4"/>
      <c r="I135" s="4"/>
      <c r="J135" s="4"/>
      <c r="K135" s="4"/>
    </row>
    <row r="136" spans="7:11">
      <c r="G136" s="4"/>
      <c r="H136" s="4"/>
      <c r="I136" s="4"/>
      <c r="J136" s="4"/>
      <c r="K136" s="4"/>
    </row>
    <row r="137" spans="7:11">
      <c r="G137" s="4"/>
      <c r="H137" s="4"/>
      <c r="I137" s="4"/>
      <c r="J137" s="4"/>
      <c r="K137" s="4"/>
    </row>
    <row r="138" spans="7:11">
      <c r="G138" s="4"/>
      <c r="H138" s="4"/>
      <c r="I138" s="4"/>
      <c r="J138" s="4"/>
      <c r="K138" s="4"/>
    </row>
    <row r="139" spans="7:11">
      <c r="G139" s="4"/>
      <c r="H139" s="4"/>
      <c r="I139" s="4"/>
      <c r="J139" s="4"/>
      <c r="K139" s="4"/>
    </row>
    <row r="140" spans="7:11">
      <c r="G140" s="4"/>
      <c r="H140" s="4"/>
      <c r="I140" s="4"/>
      <c r="J140" s="4"/>
      <c r="K140" s="4"/>
    </row>
    <row r="141" spans="7:11">
      <c r="G141" s="4"/>
      <c r="H141" s="4"/>
      <c r="I141" s="4"/>
      <c r="J141" s="4"/>
      <c r="K141" s="4"/>
    </row>
    <row r="142" spans="7:11">
      <c r="G142" s="4"/>
      <c r="H142" s="4"/>
      <c r="I142" s="4"/>
      <c r="J142" s="4"/>
      <c r="K142" s="4"/>
    </row>
    <row r="143" spans="7:11">
      <c r="G143" s="4"/>
      <c r="H143" s="4"/>
      <c r="I143" s="4"/>
      <c r="J143" s="4"/>
      <c r="K143" s="4"/>
    </row>
    <row r="144" spans="7:11">
      <c r="G144" s="4"/>
      <c r="H144" s="4"/>
      <c r="I144" s="4"/>
      <c r="J144" s="4"/>
      <c r="K144" s="4"/>
    </row>
    <row r="145" spans="7:11">
      <c r="G145" s="4"/>
      <c r="H145" s="4"/>
      <c r="I145" s="4"/>
      <c r="J145" s="4"/>
      <c r="K145" s="4"/>
    </row>
    <row r="146" spans="7:11">
      <c r="G146" s="4"/>
      <c r="H146" s="4"/>
      <c r="I146" s="4"/>
      <c r="J146" s="4"/>
      <c r="K146" s="4"/>
    </row>
    <row r="147" spans="7:11">
      <c r="G147" s="4"/>
      <c r="H147" s="4"/>
      <c r="I147" s="4"/>
      <c r="J147" s="4"/>
      <c r="K147" s="4"/>
    </row>
    <row r="148" spans="7:11">
      <c r="G148" s="4"/>
      <c r="H148" s="4"/>
      <c r="I148" s="4"/>
      <c r="J148" s="4"/>
      <c r="K148" s="4"/>
    </row>
    <row r="149" spans="7:11">
      <c r="G149" s="4"/>
      <c r="H149" s="4"/>
      <c r="I149" s="4"/>
      <c r="J149" s="4"/>
      <c r="K149" s="4"/>
    </row>
    <row r="150" spans="7:11">
      <c r="G150" s="4"/>
      <c r="H150" s="4"/>
      <c r="I150" s="4"/>
      <c r="J150" s="4"/>
      <c r="K150" s="4"/>
    </row>
    <row r="151" spans="7:11">
      <c r="G151" s="4"/>
      <c r="H151" s="4"/>
      <c r="I151" s="4"/>
      <c r="J151" s="4"/>
      <c r="K151" s="4"/>
    </row>
    <row r="152" spans="7:11">
      <c r="G152" s="4"/>
      <c r="H152" s="4"/>
      <c r="I152" s="4"/>
      <c r="J152" s="4"/>
      <c r="K152" s="4"/>
    </row>
    <row r="153" spans="7:11">
      <c r="G153" s="4"/>
      <c r="H153" s="4"/>
      <c r="I153" s="4"/>
      <c r="J153" s="4"/>
      <c r="K153" s="4"/>
    </row>
    <row r="154" spans="7:11">
      <c r="G154" s="4"/>
      <c r="H154" s="4"/>
      <c r="I154" s="4"/>
      <c r="J154" s="4"/>
      <c r="K154" s="4"/>
    </row>
    <row r="155" spans="7:11">
      <c r="G155" s="4"/>
      <c r="H155" s="4"/>
      <c r="I155" s="4"/>
      <c r="J155" s="4"/>
      <c r="K155" s="4"/>
    </row>
  </sheetData>
  <mergeCells count="3">
    <mergeCell ref="A1:I1"/>
    <mergeCell ref="B5:I5"/>
    <mergeCell ref="A7:C7"/>
  </mergeCells>
  <phoneticPr fontId="6" type="noConversion"/>
  <pageMargins left="0.59055118110236227" right="0.59055118110236227" top="0.39370078740157483" bottom="0.39370078740157483" header="0.31496062992125984" footer="0.31496062992125984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71" workbookViewId="0">
      <selection activeCell="C24" sqref="C24"/>
    </sheetView>
  </sheetViews>
  <sheetFormatPr baseColWidth="10" defaultRowHeight="15"/>
  <sheetData/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5"/>
  <sheetViews>
    <sheetView showGridLines="0" topLeftCell="A13" zoomScaleNormal="100" workbookViewId="0">
      <selection activeCell="D47" sqref="D47"/>
    </sheetView>
  </sheetViews>
  <sheetFormatPr baseColWidth="10" defaultRowHeight="15"/>
  <cols>
    <col min="1" max="1" width="22.5703125" style="1" customWidth="1"/>
    <col min="2" max="2" width="12.85546875" style="1" customWidth="1"/>
    <col min="3" max="3" width="10.42578125" style="1" customWidth="1"/>
    <col min="4" max="4" width="30" style="1" customWidth="1"/>
    <col min="5" max="5" width="15.28515625" style="2" customWidth="1"/>
    <col min="6" max="6" width="11.28515625" style="2" customWidth="1"/>
    <col min="7" max="7" width="12.7109375" style="1" customWidth="1"/>
    <col min="8" max="8" width="11.140625" style="1" customWidth="1"/>
    <col min="9" max="9" width="11" style="1" customWidth="1"/>
    <col min="10" max="10" width="13" style="1" customWidth="1"/>
    <col min="11" max="16384" width="11.42578125" style="1"/>
  </cols>
  <sheetData>
    <row r="1" spans="1:11">
      <c r="A1" s="78" t="s">
        <v>12</v>
      </c>
      <c r="B1" s="79"/>
      <c r="C1" s="79"/>
      <c r="D1" s="79"/>
      <c r="E1" s="79"/>
      <c r="F1" s="79"/>
      <c r="G1" s="79"/>
      <c r="H1" s="79"/>
      <c r="I1" s="80"/>
    </row>
    <row r="2" spans="1:11" ht="10.5" customHeight="1"/>
    <row r="3" spans="1:11">
      <c r="A3" s="1" t="s">
        <v>19</v>
      </c>
      <c r="B3" s="18" t="s">
        <v>44</v>
      </c>
      <c r="C3" s="23"/>
      <c r="D3" s="23"/>
      <c r="E3" s="19"/>
      <c r="F3" s="20"/>
      <c r="G3" s="3" t="s">
        <v>4</v>
      </c>
      <c r="H3" s="21"/>
      <c r="I3" s="21"/>
      <c r="J3" s="4"/>
      <c r="K3" s="4"/>
    </row>
    <row r="4" spans="1:11">
      <c r="A4" s="1" t="s">
        <v>0</v>
      </c>
      <c r="B4" s="24" t="s">
        <v>45</v>
      </c>
      <c r="C4" s="25"/>
      <c r="D4" s="29"/>
      <c r="E4" s="1"/>
      <c r="F4" s="1" t="s">
        <v>18</v>
      </c>
      <c r="H4" s="17" t="s">
        <v>104</v>
      </c>
      <c r="I4" s="4"/>
      <c r="J4" s="4"/>
      <c r="K4" s="4"/>
    </row>
    <row r="5" spans="1:11">
      <c r="A5" s="1" t="s">
        <v>14</v>
      </c>
      <c r="B5" s="81" t="s">
        <v>150</v>
      </c>
      <c r="C5" s="82"/>
      <c r="D5" s="82"/>
      <c r="E5" s="82"/>
      <c r="F5" s="82"/>
      <c r="G5" s="82"/>
      <c r="H5" s="82"/>
      <c r="I5" s="83"/>
      <c r="J5" s="4"/>
      <c r="K5" s="4"/>
    </row>
    <row r="6" spans="1:11" ht="8.25" customHeight="1">
      <c r="F6" s="3"/>
      <c r="G6" s="4"/>
      <c r="H6" s="4"/>
      <c r="I6" s="4"/>
      <c r="J6" s="4"/>
      <c r="K6" s="4"/>
    </row>
    <row r="7" spans="1:11">
      <c r="A7" s="84" t="s">
        <v>20</v>
      </c>
      <c r="B7" s="85"/>
      <c r="C7" s="85"/>
      <c r="D7" s="5" t="s">
        <v>17</v>
      </c>
      <c r="E7" s="5" t="s">
        <v>1</v>
      </c>
      <c r="F7" s="5" t="s">
        <v>2</v>
      </c>
      <c r="G7" s="5" t="s">
        <v>8</v>
      </c>
      <c r="H7" s="5" t="s">
        <v>3</v>
      </c>
      <c r="I7" s="5" t="s">
        <v>10</v>
      </c>
      <c r="J7" s="4"/>
      <c r="K7" s="4"/>
    </row>
    <row r="8" spans="1:11" ht="3.75" customHeight="1">
      <c r="E8" s="1"/>
      <c r="F8" s="1"/>
      <c r="K8" s="4"/>
    </row>
    <row r="9" spans="1:11">
      <c r="A9" s="18"/>
      <c r="B9" s="19"/>
      <c r="C9" s="20"/>
      <c r="D9" s="20"/>
      <c r="E9" s="14"/>
      <c r="F9" s="14"/>
      <c r="G9" s="21"/>
      <c r="H9" s="21"/>
      <c r="I9" s="22" t="str">
        <f t="shared" ref="I9:I14" si="0">+IF(A9=0," ",H9/$H$66)</f>
        <v xml:space="preserve"> </v>
      </c>
      <c r="J9" s="4"/>
      <c r="K9" s="4"/>
    </row>
    <row r="10" spans="1:11">
      <c r="A10" s="18"/>
      <c r="B10" s="19"/>
      <c r="C10" s="20"/>
      <c r="D10" s="20"/>
      <c r="E10" s="14"/>
      <c r="F10" s="14"/>
      <c r="G10" s="21"/>
      <c r="H10" s="21"/>
      <c r="I10" s="22" t="str">
        <f t="shared" si="0"/>
        <v xml:space="preserve"> </v>
      </c>
      <c r="J10" s="4"/>
      <c r="K10" s="4"/>
    </row>
    <row r="11" spans="1:11">
      <c r="A11" s="18"/>
      <c r="B11" s="19"/>
      <c r="C11" s="20"/>
      <c r="D11" s="20"/>
      <c r="E11" s="14"/>
      <c r="F11" s="14"/>
      <c r="G11" s="21"/>
      <c r="H11" s="21"/>
      <c r="I11" s="22" t="str">
        <f t="shared" si="0"/>
        <v xml:space="preserve"> </v>
      </c>
      <c r="J11" s="4"/>
      <c r="K11" s="4"/>
    </row>
    <row r="12" spans="1:11">
      <c r="A12" s="18"/>
      <c r="B12" s="19"/>
      <c r="C12" s="20"/>
      <c r="D12" s="20"/>
      <c r="E12" s="14"/>
      <c r="F12" s="14"/>
      <c r="G12" s="21"/>
      <c r="H12" s="21"/>
      <c r="I12" s="22" t="str">
        <f t="shared" si="0"/>
        <v xml:space="preserve"> </v>
      </c>
      <c r="J12" s="4"/>
      <c r="K12" s="4"/>
    </row>
    <row r="13" spans="1:11">
      <c r="A13" s="18"/>
      <c r="B13" s="19"/>
      <c r="C13" s="20"/>
      <c r="D13" s="20"/>
      <c r="E13" s="14"/>
      <c r="F13" s="14"/>
      <c r="G13" s="21"/>
      <c r="H13" s="21"/>
      <c r="I13" s="22" t="str">
        <f t="shared" si="0"/>
        <v xml:space="preserve"> </v>
      </c>
      <c r="J13" s="4"/>
      <c r="K13" s="4"/>
    </row>
    <row r="14" spans="1:11">
      <c r="A14" s="18"/>
      <c r="B14" s="19"/>
      <c r="C14" s="20"/>
      <c r="D14" s="20"/>
      <c r="E14" s="14"/>
      <c r="F14" s="14"/>
      <c r="G14" s="21"/>
      <c r="H14" s="21"/>
      <c r="I14" s="22" t="str">
        <f t="shared" si="0"/>
        <v xml:space="preserve"> </v>
      </c>
      <c r="J14" s="4"/>
      <c r="K14" s="4"/>
    </row>
    <row r="15" spans="1:11" ht="6.75" customHeight="1">
      <c r="G15" s="4"/>
      <c r="H15" s="4"/>
      <c r="I15" s="8"/>
      <c r="J15" s="4"/>
      <c r="K15" s="4"/>
    </row>
    <row r="16" spans="1:11">
      <c r="A16" s="30" t="s">
        <v>13</v>
      </c>
      <c r="B16" s="30"/>
      <c r="C16" s="30"/>
      <c r="D16" s="30"/>
      <c r="E16" s="31"/>
      <c r="F16" s="31"/>
      <c r="G16" s="32"/>
      <c r="H16" s="32">
        <f>SUM(H9:H14)</f>
        <v>0</v>
      </c>
      <c r="I16" s="33">
        <f>+IF(H66=0,0,H16/$H$66)</f>
        <v>0</v>
      </c>
      <c r="J16" s="4"/>
      <c r="K16" s="4"/>
    </row>
    <row r="17" spans="1:11" ht="9.75" customHeight="1">
      <c r="G17" s="4"/>
      <c r="H17" s="4"/>
      <c r="I17" s="8"/>
      <c r="J17" s="4"/>
      <c r="K17" s="4"/>
    </row>
    <row r="18" spans="1:11">
      <c r="A18" s="43" t="s">
        <v>32</v>
      </c>
      <c r="B18" s="44"/>
      <c r="C18" s="45"/>
      <c r="D18" s="45" t="s">
        <v>22</v>
      </c>
      <c r="E18" s="46" t="s">
        <v>23</v>
      </c>
      <c r="F18" s="46">
        <v>9</v>
      </c>
      <c r="G18" s="47">
        <v>8944</v>
      </c>
      <c r="H18" s="47">
        <v>80496</v>
      </c>
      <c r="I18" s="22">
        <f t="shared" ref="I18:I27" si="1">+IF(A18=0," ",H18/$H$66)</f>
        <v>8.1183835567345153E-2</v>
      </c>
      <c r="J18" s="4"/>
      <c r="K18" s="4"/>
    </row>
    <row r="19" spans="1:11">
      <c r="A19" s="43" t="s">
        <v>35</v>
      </c>
      <c r="B19" s="44"/>
      <c r="C19" s="45"/>
      <c r="D19" s="45" t="s">
        <v>36</v>
      </c>
      <c r="E19" s="46" t="s">
        <v>23</v>
      </c>
      <c r="F19" s="46">
        <v>4</v>
      </c>
      <c r="G19" s="47">
        <v>8944</v>
      </c>
      <c r="H19" s="47">
        <v>35776</v>
      </c>
      <c r="I19" s="22">
        <f t="shared" si="1"/>
        <v>3.6081704696597841E-2</v>
      </c>
      <c r="J19" s="4"/>
      <c r="K19" s="4"/>
    </row>
    <row r="20" spans="1:11">
      <c r="A20" s="43" t="s">
        <v>37</v>
      </c>
      <c r="B20" s="44"/>
      <c r="C20" s="45"/>
      <c r="D20" s="45" t="s">
        <v>36</v>
      </c>
      <c r="E20" s="46" t="s">
        <v>23</v>
      </c>
      <c r="F20" s="46">
        <v>4</v>
      </c>
      <c r="G20" s="47">
        <v>8944</v>
      </c>
      <c r="H20" s="47">
        <v>35776</v>
      </c>
      <c r="I20" s="22">
        <f t="shared" si="1"/>
        <v>3.6081704696597841E-2</v>
      </c>
      <c r="J20" s="4"/>
      <c r="K20" s="4"/>
    </row>
    <row r="21" spans="1:11">
      <c r="A21" s="43" t="s">
        <v>41</v>
      </c>
      <c r="B21" s="44"/>
      <c r="C21" s="45"/>
      <c r="D21" s="45" t="s">
        <v>36</v>
      </c>
      <c r="E21" s="46" t="s">
        <v>23</v>
      </c>
      <c r="F21" s="46">
        <v>3</v>
      </c>
      <c r="G21" s="47">
        <v>8944</v>
      </c>
      <c r="H21" s="47">
        <v>26832</v>
      </c>
      <c r="I21" s="22">
        <f t="shared" si="1"/>
        <v>2.7061278522448384E-2</v>
      </c>
      <c r="J21" s="4"/>
      <c r="K21" s="4"/>
    </row>
    <row r="22" spans="1:11">
      <c r="A22" s="43" t="s">
        <v>38</v>
      </c>
      <c r="B22" s="44"/>
      <c r="C22" s="45"/>
      <c r="D22" s="45" t="s">
        <v>39</v>
      </c>
      <c r="E22" s="46" t="s">
        <v>23</v>
      </c>
      <c r="F22" s="46">
        <v>3</v>
      </c>
      <c r="G22" s="47">
        <v>8944</v>
      </c>
      <c r="H22" s="47">
        <v>26832</v>
      </c>
      <c r="I22" s="22">
        <f t="shared" si="1"/>
        <v>2.7061278522448384E-2</v>
      </c>
      <c r="J22" s="4"/>
      <c r="K22" s="4"/>
    </row>
    <row r="23" spans="1:11">
      <c r="A23" s="43" t="s">
        <v>40</v>
      </c>
      <c r="B23" s="44"/>
      <c r="C23" s="45"/>
      <c r="D23" s="45" t="s">
        <v>39</v>
      </c>
      <c r="E23" s="46" t="s">
        <v>23</v>
      </c>
      <c r="F23" s="46">
        <v>3</v>
      </c>
      <c r="G23" s="47">
        <v>8944</v>
      </c>
      <c r="H23" s="47">
        <v>26832</v>
      </c>
      <c r="I23" s="22">
        <f t="shared" si="1"/>
        <v>2.7061278522448384E-2</v>
      </c>
      <c r="J23" s="4"/>
      <c r="K23" s="4"/>
    </row>
    <row r="24" spans="1:11">
      <c r="A24" s="43" t="s">
        <v>33</v>
      </c>
      <c r="B24" s="44"/>
      <c r="C24" s="45"/>
      <c r="D24" s="45" t="s">
        <v>34</v>
      </c>
      <c r="E24" s="46" t="s">
        <v>23</v>
      </c>
      <c r="F24" s="46">
        <v>6</v>
      </c>
      <c r="G24" s="47">
        <v>8944</v>
      </c>
      <c r="H24" s="47">
        <v>53664</v>
      </c>
      <c r="I24" s="22">
        <f t="shared" si="1"/>
        <v>5.4122557044896769E-2</v>
      </c>
      <c r="J24" s="4"/>
      <c r="K24" s="4"/>
    </row>
    <row r="25" spans="1:11">
      <c r="A25" s="43" t="s">
        <v>107</v>
      </c>
      <c r="B25" s="44"/>
      <c r="C25" s="45"/>
      <c r="D25" s="45" t="s">
        <v>34</v>
      </c>
      <c r="E25" s="46" t="s">
        <v>23</v>
      </c>
      <c r="F25" s="46">
        <v>2</v>
      </c>
      <c r="G25" s="47">
        <v>8944</v>
      </c>
      <c r="H25" s="47">
        <v>17888</v>
      </c>
      <c r="I25" s="22">
        <f t="shared" si="1"/>
        <v>1.8040852348298921E-2</v>
      </c>
      <c r="J25" s="4"/>
      <c r="K25" s="4"/>
    </row>
    <row r="26" spans="1:11">
      <c r="A26" s="43" t="s">
        <v>42</v>
      </c>
      <c r="B26" s="44"/>
      <c r="C26" s="45"/>
      <c r="D26" s="45" t="s">
        <v>34</v>
      </c>
      <c r="E26" s="46" t="s">
        <v>23</v>
      </c>
      <c r="F26" s="46">
        <v>1</v>
      </c>
      <c r="G26" s="47">
        <v>8944</v>
      </c>
      <c r="H26" s="47">
        <v>8944</v>
      </c>
      <c r="I26" s="22">
        <f t="shared" si="1"/>
        <v>9.0204261741494603E-3</v>
      </c>
      <c r="J26" s="4"/>
      <c r="K26" s="4"/>
    </row>
    <row r="27" spans="1:11">
      <c r="A27" s="43" t="s">
        <v>118</v>
      </c>
      <c r="B27" s="44"/>
      <c r="C27" s="45"/>
      <c r="D27" s="45" t="s">
        <v>34</v>
      </c>
      <c r="E27" s="46" t="s">
        <v>23</v>
      </c>
      <c r="F27" s="46">
        <v>2</v>
      </c>
      <c r="G27" s="47">
        <v>8944</v>
      </c>
      <c r="H27" s="47">
        <v>16000</v>
      </c>
      <c r="I27" s="22">
        <f t="shared" si="1"/>
        <v>1.6136719452861291E-2</v>
      </c>
      <c r="J27" s="4"/>
      <c r="K27" s="4"/>
    </row>
    <row r="28" spans="1:11">
      <c r="A28" s="43" t="s">
        <v>60</v>
      </c>
      <c r="B28" s="44"/>
      <c r="C28" s="45"/>
      <c r="D28" s="45" t="s">
        <v>34</v>
      </c>
      <c r="E28" s="46" t="s">
        <v>23</v>
      </c>
      <c r="F28" s="46"/>
      <c r="G28" s="47"/>
      <c r="H28" s="47"/>
      <c r="I28" s="22"/>
      <c r="J28" s="4"/>
      <c r="K28" s="4"/>
    </row>
    <row r="29" spans="1:11">
      <c r="A29" s="43" t="s">
        <v>108</v>
      </c>
      <c r="B29" s="44"/>
      <c r="C29" s="45"/>
      <c r="D29" s="45" t="s">
        <v>109</v>
      </c>
      <c r="E29" s="46" t="s">
        <v>23</v>
      </c>
      <c r="F29" s="46">
        <v>3</v>
      </c>
      <c r="G29" s="47">
        <v>8944</v>
      </c>
      <c r="H29" s="47">
        <v>26832</v>
      </c>
      <c r="I29" s="22">
        <f>+IF(A29=0," ",H29/$H$66)</f>
        <v>2.7061278522448384E-2</v>
      </c>
      <c r="J29" s="4"/>
      <c r="K29" s="4"/>
    </row>
    <row r="30" spans="1:11" ht="8.25" customHeight="1">
      <c r="F30" s="11"/>
      <c r="G30" s="4"/>
      <c r="H30" s="4"/>
      <c r="I30" s="8"/>
      <c r="J30" s="4"/>
      <c r="K30" s="4"/>
    </row>
    <row r="31" spans="1:11">
      <c r="A31" s="30" t="s">
        <v>6</v>
      </c>
      <c r="B31" s="30"/>
      <c r="C31" s="30"/>
      <c r="D31" s="30"/>
      <c r="E31" s="31"/>
      <c r="F31" s="31"/>
      <c r="G31" s="32"/>
      <c r="H31" s="32">
        <f>SUM(H18:H29)</f>
        <v>355872</v>
      </c>
      <c r="I31" s="33">
        <f>+IF(H77=0,0,H31/$H$66)</f>
        <v>0</v>
      </c>
      <c r="J31" s="13"/>
      <c r="K31" s="4"/>
    </row>
    <row r="32" spans="1:11">
      <c r="A32" s="30" t="s">
        <v>5</v>
      </c>
      <c r="B32" s="30"/>
      <c r="C32" s="30"/>
      <c r="D32" s="30"/>
      <c r="E32" s="36">
        <f>0.2517+0.0833+0.0417+0.0533+0.04</f>
        <v>0.47</v>
      </c>
      <c r="F32" s="31"/>
      <c r="G32" s="32"/>
      <c r="H32" s="32">
        <f>+H31*E32</f>
        <v>167259.84</v>
      </c>
      <c r="I32" s="33">
        <f>+IF(H78=0,0,H32/$H$66)</f>
        <v>0</v>
      </c>
      <c r="J32" s="4"/>
      <c r="K32" s="4"/>
    </row>
    <row r="33" spans="1:11">
      <c r="A33" s="30" t="s">
        <v>7</v>
      </c>
      <c r="B33" s="30"/>
      <c r="C33" s="30"/>
      <c r="D33" s="30"/>
      <c r="E33" s="31"/>
      <c r="F33" s="31"/>
      <c r="G33" s="32"/>
      <c r="H33" s="32">
        <f>+H31+H32</f>
        <v>523131.83999999997</v>
      </c>
      <c r="I33" s="33">
        <f>+IF(H79=0,0,H33/$H$66)</f>
        <v>0</v>
      </c>
      <c r="J33" s="4"/>
      <c r="K33" s="4"/>
    </row>
    <row r="34" spans="1:11" ht="9.75" customHeight="1">
      <c r="G34" s="4"/>
      <c r="H34" s="4"/>
      <c r="I34" s="8"/>
      <c r="J34" s="4"/>
      <c r="K34" s="12"/>
    </row>
    <row r="35" spans="1:11">
      <c r="A35" s="18" t="s">
        <v>113</v>
      </c>
      <c r="B35" s="19"/>
      <c r="C35" s="20"/>
      <c r="D35" s="20"/>
      <c r="E35" s="14" t="s">
        <v>78</v>
      </c>
      <c r="F35" s="46">
        <v>2</v>
      </c>
      <c r="G35" s="47">
        <v>17200</v>
      </c>
      <c r="H35" s="47">
        <v>34400</v>
      </c>
      <c r="I35" s="22">
        <f t="shared" ref="I35:I56" si="2">+IF(A35=0," ",H35/$H$66)</f>
        <v>3.4693946823651775E-2</v>
      </c>
      <c r="J35" s="4"/>
      <c r="K35" s="4"/>
    </row>
    <row r="36" spans="1:11">
      <c r="A36" s="18" t="s">
        <v>68</v>
      </c>
      <c r="B36" s="19"/>
      <c r="C36" s="20"/>
      <c r="D36" s="20"/>
      <c r="E36" s="14" t="s">
        <v>78</v>
      </c>
      <c r="F36" s="46">
        <v>3</v>
      </c>
      <c r="G36" s="21">
        <v>18000</v>
      </c>
      <c r="H36" s="21">
        <v>54000</v>
      </c>
      <c r="I36" s="22">
        <f t="shared" si="2"/>
        <v>5.4461428153406849E-2</v>
      </c>
      <c r="J36" s="4"/>
      <c r="K36" s="4"/>
    </row>
    <row r="37" spans="1:11">
      <c r="A37" s="18" t="s">
        <v>63</v>
      </c>
      <c r="B37" s="19"/>
      <c r="C37" s="20"/>
      <c r="D37" s="20"/>
      <c r="E37" s="26" t="s">
        <v>78</v>
      </c>
      <c r="F37" s="46">
        <v>2</v>
      </c>
      <c r="G37" s="27">
        <v>11800</v>
      </c>
      <c r="H37" s="21">
        <v>23600</v>
      </c>
      <c r="I37" s="22">
        <f t="shared" si="2"/>
        <v>2.3801661192970402E-2</v>
      </c>
      <c r="J37" s="4"/>
      <c r="K37" s="4"/>
    </row>
    <row r="38" spans="1:11">
      <c r="A38" s="18" t="s">
        <v>69</v>
      </c>
      <c r="B38" s="19"/>
      <c r="C38" s="20"/>
      <c r="D38" s="20"/>
      <c r="E38" s="26" t="s">
        <v>78</v>
      </c>
      <c r="F38" s="46">
        <v>10</v>
      </c>
      <c r="G38" s="27">
        <v>5000</v>
      </c>
      <c r="H38" s="21">
        <v>50000</v>
      </c>
      <c r="I38" s="22">
        <f t="shared" si="2"/>
        <v>5.0427248290191531E-2</v>
      </c>
      <c r="J38" s="4"/>
      <c r="K38" s="4"/>
    </row>
    <row r="39" spans="1:11">
      <c r="A39" s="18" t="s">
        <v>62</v>
      </c>
      <c r="B39" s="19"/>
      <c r="C39" s="20"/>
      <c r="D39" s="20"/>
      <c r="E39" s="26" t="s">
        <v>79</v>
      </c>
      <c r="F39" s="46">
        <v>1</v>
      </c>
      <c r="G39" s="27">
        <v>33770</v>
      </c>
      <c r="H39" s="27">
        <v>33700</v>
      </c>
      <c r="I39" s="22">
        <f t="shared" si="2"/>
        <v>3.3987965347589091E-2</v>
      </c>
      <c r="J39" s="4"/>
      <c r="K39" s="9"/>
    </row>
    <row r="40" spans="1:11">
      <c r="A40" s="18" t="s">
        <v>80</v>
      </c>
      <c r="B40" s="19"/>
      <c r="C40" s="20"/>
      <c r="D40" s="20"/>
      <c r="E40" s="26" t="s">
        <v>79</v>
      </c>
      <c r="F40" s="46" t="s">
        <v>114</v>
      </c>
      <c r="G40" s="27">
        <v>12000</v>
      </c>
      <c r="H40" s="21">
        <v>6000</v>
      </c>
      <c r="I40" s="22">
        <f t="shared" si="2"/>
        <v>6.0512697948229832E-3</v>
      </c>
      <c r="J40" s="4"/>
      <c r="K40" s="9"/>
    </row>
    <row r="41" spans="1:11">
      <c r="A41" s="18" t="s">
        <v>83</v>
      </c>
      <c r="B41" s="19"/>
      <c r="C41" s="20"/>
      <c r="D41" s="20"/>
      <c r="E41" s="26" t="s">
        <v>82</v>
      </c>
      <c r="F41" s="46">
        <v>2</v>
      </c>
      <c r="G41" s="27">
        <v>8000</v>
      </c>
      <c r="H41" s="21">
        <v>16000</v>
      </c>
      <c r="I41" s="22">
        <f t="shared" si="2"/>
        <v>1.6136719452861291E-2</v>
      </c>
      <c r="J41" s="4"/>
      <c r="K41" s="9"/>
    </row>
    <row r="42" spans="1:11">
      <c r="A42" s="18" t="s">
        <v>84</v>
      </c>
      <c r="B42" s="19"/>
      <c r="C42" s="20"/>
      <c r="D42" s="20"/>
      <c r="E42" s="26" t="s">
        <v>79</v>
      </c>
      <c r="F42" s="46" t="s">
        <v>103</v>
      </c>
      <c r="G42" s="27">
        <v>7200</v>
      </c>
      <c r="H42" s="21">
        <v>10800</v>
      </c>
      <c r="I42" s="22">
        <f t="shared" si="2"/>
        <v>1.089228563068137E-2</v>
      </c>
      <c r="J42" s="4"/>
      <c r="K42" s="9"/>
    </row>
    <row r="43" spans="1:11">
      <c r="A43" s="18" t="s">
        <v>85</v>
      </c>
      <c r="B43" s="19"/>
      <c r="C43" s="20"/>
      <c r="D43" s="20"/>
      <c r="E43" s="26" t="s">
        <v>82</v>
      </c>
      <c r="F43" s="46">
        <v>2</v>
      </c>
      <c r="G43" s="27">
        <v>15000</v>
      </c>
      <c r="H43" s="21">
        <v>30000</v>
      </c>
      <c r="I43" s="22">
        <f t="shared" si="2"/>
        <v>3.025634897411492E-2</v>
      </c>
      <c r="J43" s="4"/>
      <c r="K43" s="9"/>
    </row>
    <row r="44" spans="1:11">
      <c r="A44" s="18" t="s">
        <v>81</v>
      </c>
      <c r="B44" s="19"/>
      <c r="C44" s="20"/>
      <c r="D44" s="20"/>
      <c r="E44" s="26" t="s">
        <v>82</v>
      </c>
      <c r="F44" s="46">
        <v>2</v>
      </c>
      <c r="G44" s="27">
        <v>4190</v>
      </c>
      <c r="H44" s="21">
        <v>8380</v>
      </c>
      <c r="I44" s="22">
        <f t="shared" si="2"/>
        <v>8.4516068134361001E-3</v>
      </c>
      <c r="J44" s="4"/>
      <c r="K44" s="9"/>
    </row>
    <row r="45" spans="1:11">
      <c r="A45" s="18" t="s">
        <v>100</v>
      </c>
      <c r="B45" s="28"/>
      <c r="C45" s="20"/>
      <c r="D45" s="20"/>
      <c r="E45" s="26" t="s">
        <v>78</v>
      </c>
      <c r="F45" s="46">
        <v>8</v>
      </c>
      <c r="G45" s="21">
        <v>6800</v>
      </c>
      <c r="H45" s="21">
        <v>54400</v>
      </c>
      <c r="I45" s="22">
        <f t="shared" si="2"/>
        <v>5.4864846139728383E-2</v>
      </c>
      <c r="J45" s="4"/>
      <c r="K45" s="4"/>
    </row>
    <row r="46" spans="1:11">
      <c r="A46" s="18" t="s">
        <v>64</v>
      </c>
      <c r="B46" s="19"/>
      <c r="C46" s="20"/>
      <c r="D46" s="20"/>
      <c r="E46" s="26" t="s">
        <v>79</v>
      </c>
      <c r="F46" s="16">
        <v>1</v>
      </c>
      <c r="G46" s="21">
        <v>5600</v>
      </c>
      <c r="H46" s="21">
        <v>5600</v>
      </c>
      <c r="I46" s="22">
        <f t="shared" si="2"/>
        <v>5.6478518085014513E-3</v>
      </c>
      <c r="J46"/>
      <c r="K46" s="4"/>
    </row>
    <row r="47" spans="1:11">
      <c r="A47" s="18" t="s">
        <v>65</v>
      </c>
      <c r="B47" s="19"/>
      <c r="C47" s="20"/>
      <c r="D47" s="20"/>
      <c r="E47" s="26" t="s">
        <v>79</v>
      </c>
      <c r="F47" s="46">
        <v>1</v>
      </c>
      <c r="G47" s="21">
        <v>3000</v>
      </c>
      <c r="H47" s="21">
        <v>3000</v>
      </c>
      <c r="I47" s="22">
        <f t="shared" si="2"/>
        <v>3.0256348974114916E-3</v>
      </c>
      <c r="J47" s="4"/>
      <c r="K47" s="4"/>
    </row>
    <row r="48" spans="1:11">
      <c r="A48" s="18" t="s">
        <v>66</v>
      </c>
      <c r="B48" s="19"/>
      <c r="C48" s="20"/>
      <c r="D48" s="20"/>
      <c r="E48" s="26" t="s">
        <v>79</v>
      </c>
      <c r="F48" s="46" t="s">
        <v>103</v>
      </c>
      <c r="G48" s="21">
        <v>3000</v>
      </c>
      <c r="H48" s="21">
        <v>4500</v>
      </c>
      <c r="I48" s="22">
        <f t="shared" si="2"/>
        <v>4.5384523461172374E-3</v>
      </c>
      <c r="J48" s="4"/>
      <c r="K48" s="4"/>
    </row>
    <row r="49" spans="1:11">
      <c r="A49" s="18" t="s">
        <v>101</v>
      </c>
      <c r="B49" s="19"/>
      <c r="C49" s="20"/>
      <c r="D49" s="20"/>
      <c r="E49" s="26" t="s">
        <v>82</v>
      </c>
      <c r="F49" s="46">
        <v>1</v>
      </c>
      <c r="G49" s="21">
        <v>27400</v>
      </c>
      <c r="H49" s="21">
        <v>27400</v>
      </c>
      <c r="I49" s="22">
        <f t="shared" si="2"/>
        <v>2.7634132063024959E-2</v>
      </c>
      <c r="J49"/>
      <c r="K49" s="4"/>
    </row>
    <row r="50" spans="1:11">
      <c r="A50" s="18" t="s">
        <v>70</v>
      </c>
      <c r="B50" s="19"/>
      <c r="C50" s="20"/>
      <c r="D50" s="20"/>
      <c r="E50" s="26" t="s">
        <v>79</v>
      </c>
      <c r="F50" s="46">
        <v>1</v>
      </c>
      <c r="G50" s="21">
        <v>3800</v>
      </c>
      <c r="H50" s="21">
        <v>3800</v>
      </c>
      <c r="I50" s="22">
        <f t="shared" si="2"/>
        <v>3.8324708700545563E-3</v>
      </c>
      <c r="J50"/>
      <c r="K50" s="4"/>
    </row>
    <row r="51" spans="1:11">
      <c r="A51" s="18" t="s">
        <v>72</v>
      </c>
      <c r="B51" s="19"/>
      <c r="C51" s="20"/>
      <c r="D51" s="20"/>
      <c r="E51" s="26" t="s">
        <v>79</v>
      </c>
      <c r="F51" s="46">
        <v>1</v>
      </c>
      <c r="G51" s="21">
        <v>6000</v>
      </c>
      <c r="H51" s="21">
        <v>6000</v>
      </c>
      <c r="I51" s="22">
        <f t="shared" si="2"/>
        <v>6.0512697948229832E-3</v>
      </c>
      <c r="J51" s="4"/>
      <c r="K51" s="4"/>
    </row>
    <row r="52" spans="1:11">
      <c r="A52" s="18" t="s">
        <v>73</v>
      </c>
      <c r="B52" s="19"/>
      <c r="C52" s="20"/>
      <c r="D52" s="20"/>
      <c r="E52" s="26" t="s">
        <v>82</v>
      </c>
      <c r="F52" s="46">
        <v>4</v>
      </c>
      <c r="G52" s="21">
        <v>500</v>
      </c>
      <c r="H52" s="21">
        <v>4000</v>
      </c>
      <c r="I52" s="22">
        <f t="shared" si="2"/>
        <v>4.0341798632153227E-3</v>
      </c>
      <c r="J52" s="4"/>
      <c r="K52" s="4"/>
    </row>
    <row r="53" spans="1:11">
      <c r="A53" s="18" t="s">
        <v>71</v>
      </c>
      <c r="B53" s="19"/>
      <c r="C53" s="20"/>
      <c r="D53" s="20"/>
      <c r="E53" s="26" t="s">
        <v>82</v>
      </c>
      <c r="F53" s="46">
        <v>2</v>
      </c>
      <c r="G53" s="21">
        <v>1000</v>
      </c>
      <c r="H53" s="21">
        <v>2000</v>
      </c>
      <c r="I53" s="22">
        <f t="shared" si="2"/>
        <v>2.0170899316076614E-3</v>
      </c>
      <c r="J53" s="4"/>
      <c r="K53" s="4"/>
    </row>
    <row r="54" spans="1:11">
      <c r="A54" s="18" t="s">
        <v>88</v>
      </c>
      <c r="B54" s="19"/>
      <c r="C54" s="20"/>
      <c r="D54" s="20"/>
      <c r="E54" s="26" t="s">
        <v>79</v>
      </c>
      <c r="F54" s="46" t="s">
        <v>103</v>
      </c>
      <c r="G54" s="21">
        <v>3800</v>
      </c>
      <c r="H54" s="21">
        <v>5700</v>
      </c>
      <c r="I54" s="22">
        <f t="shared" si="2"/>
        <v>5.7487063050818341E-3</v>
      </c>
      <c r="J54" s="4"/>
      <c r="K54" s="4"/>
    </row>
    <row r="55" spans="1:11">
      <c r="A55" s="18" t="s">
        <v>89</v>
      </c>
      <c r="B55" s="19"/>
      <c r="C55" s="20"/>
      <c r="D55" s="20"/>
      <c r="E55" s="26" t="s">
        <v>79</v>
      </c>
      <c r="F55" s="46" t="s">
        <v>103</v>
      </c>
      <c r="G55" s="21">
        <v>3800</v>
      </c>
      <c r="H55" s="21">
        <v>5700</v>
      </c>
      <c r="I55" s="22">
        <f t="shared" si="2"/>
        <v>5.7487063050818341E-3</v>
      </c>
      <c r="J55" s="4"/>
      <c r="K55" s="4"/>
    </row>
    <row r="56" spans="1:11">
      <c r="A56" s="18" t="s">
        <v>74</v>
      </c>
      <c r="B56" s="19"/>
      <c r="C56" s="20"/>
      <c r="D56" s="20"/>
      <c r="E56" s="26" t="s">
        <v>79</v>
      </c>
      <c r="F56" s="46">
        <v>2</v>
      </c>
      <c r="G56" s="21">
        <v>3600</v>
      </c>
      <c r="H56" s="21">
        <v>7200</v>
      </c>
      <c r="I56" s="22">
        <f t="shared" si="2"/>
        <v>7.2615237537875807E-3</v>
      </c>
      <c r="J56" s="4"/>
      <c r="K56" s="4"/>
    </row>
    <row r="57" spans="1:11" ht="11.25" customHeight="1">
      <c r="G57" s="4"/>
      <c r="H57" s="4"/>
      <c r="I57" s="4"/>
      <c r="J57" s="4"/>
      <c r="K57" s="4"/>
    </row>
    <row r="58" spans="1:11">
      <c r="A58" s="30" t="s">
        <v>9</v>
      </c>
      <c r="B58" s="30"/>
      <c r="C58" s="30"/>
      <c r="D58" s="30"/>
      <c r="E58" s="31"/>
      <c r="F58" s="31"/>
      <c r="G58" s="32"/>
      <c r="H58" s="32">
        <f>SUM(H35:H56)</f>
        <v>396180</v>
      </c>
      <c r="I58" s="33">
        <f>+IF(H112=0,0,H58/$H$66)</f>
        <v>0</v>
      </c>
      <c r="J58" s="4"/>
      <c r="K58" s="4"/>
    </row>
    <row r="59" spans="1:11" ht="11.25" customHeight="1">
      <c r="G59" s="4"/>
      <c r="H59" s="4"/>
      <c r="I59" s="8"/>
      <c r="J59" s="4"/>
      <c r="K59" s="4"/>
    </row>
    <row r="60" spans="1:11">
      <c r="A60" s="18" t="s">
        <v>110</v>
      </c>
      <c r="B60" s="19"/>
      <c r="C60" s="20"/>
      <c r="D60" s="20" t="s">
        <v>111</v>
      </c>
      <c r="E60" s="14" t="s">
        <v>75</v>
      </c>
      <c r="F60" s="14">
        <v>25</v>
      </c>
      <c r="G60" s="21">
        <v>1000</v>
      </c>
      <c r="H60" s="21">
        <v>25000</v>
      </c>
      <c r="I60" s="22">
        <f>+IF(A60=0," ",H60/$H$66)</f>
        <v>2.5213624145095766E-2</v>
      </c>
      <c r="J60" s="6"/>
      <c r="K60" s="4"/>
    </row>
    <row r="61" spans="1:11">
      <c r="A61" s="18"/>
      <c r="B61" s="19"/>
      <c r="C61" s="20"/>
      <c r="D61" s="20"/>
      <c r="E61" s="14"/>
      <c r="F61" s="14"/>
      <c r="G61" s="21"/>
      <c r="H61" s="21"/>
      <c r="I61" s="22" t="str">
        <f>+IF(A61=0," ",H61/$H$66)</f>
        <v xml:space="preserve"> </v>
      </c>
      <c r="J61" s="6"/>
      <c r="K61" s="4"/>
    </row>
    <row r="62" spans="1:11">
      <c r="A62" s="30" t="s">
        <v>16</v>
      </c>
      <c r="B62" s="30"/>
      <c r="C62" s="30"/>
      <c r="D62" s="30"/>
      <c r="E62" s="31"/>
      <c r="F62" s="31"/>
      <c r="G62" s="32"/>
      <c r="H62" s="32">
        <f>SUM(H60:H61)</f>
        <v>25000</v>
      </c>
      <c r="I62" s="33">
        <f>+IF(H119=0,0,H62/$H$66)</f>
        <v>0</v>
      </c>
      <c r="J62" s="4"/>
      <c r="K62" s="4"/>
    </row>
    <row r="63" spans="1:11">
      <c r="A63" s="68"/>
      <c r="B63" s="68"/>
      <c r="C63" s="68"/>
      <c r="D63" s="68"/>
      <c r="E63" s="69"/>
      <c r="F63" s="69"/>
      <c r="G63" s="70"/>
      <c r="H63" s="70"/>
      <c r="I63" s="71"/>
      <c r="J63" s="4"/>
      <c r="K63" s="4"/>
    </row>
    <row r="64" spans="1:11">
      <c r="A64" s="66" t="s">
        <v>152</v>
      </c>
      <c r="B64" s="30"/>
      <c r="C64" s="30"/>
      <c r="D64" s="30"/>
      <c r="E64" s="67">
        <v>0.05</v>
      </c>
      <c r="F64" s="31"/>
      <c r="G64" s="32"/>
      <c r="H64" s="32">
        <f>(H16+H33+H58+H62)*E64</f>
        <v>47215.592000000004</v>
      </c>
      <c r="I64" s="33"/>
      <c r="J64" s="4"/>
      <c r="K64" s="4"/>
    </row>
    <row r="65" spans="1:11">
      <c r="A65" s="35"/>
      <c r="B65" s="35"/>
      <c r="C65" s="35"/>
      <c r="D65" s="35"/>
      <c r="E65" s="37"/>
      <c r="F65" s="37"/>
      <c r="G65" s="34"/>
      <c r="H65" s="34"/>
      <c r="I65" s="38"/>
      <c r="J65" s="4"/>
      <c r="K65" s="4"/>
    </row>
    <row r="66" spans="1:11">
      <c r="A66" s="39" t="s">
        <v>11</v>
      </c>
      <c r="B66" s="39"/>
      <c r="C66" s="39"/>
      <c r="D66" s="39"/>
      <c r="E66" s="40"/>
      <c r="F66" s="40"/>
      <c r="G66" s="41"/>
      <c r="H66" s="41">
        <f>+H16+H33+H58+H62+H64</f>
        <v>991527.43200000003</v>
      </c>
      <c r="I66" s="42">
        <f>+IF(H121=0,0,H66/$H$66)</f>
        <v>0</v>
      </c>
      <c r="J66" s="4"/>
      <c r="K66" s="4"/>
    </row>
    <row r="67" spans="1:11" ht="8.25" customHeight="1" thickBot="1">
      <c r="G67" s="4"/>
      <c r="H67" s="4"/>
      <c r="I67" s="4"/>
      <c r="J67" s="4"/>
      <c r="K67" s="4"/>
    </row>
    <row r="68" spans="1:11" ht="15.75" thickBot="1">
      <c r="B68" s="4"/>
      <c r="E68" s="3" t="s">
        <v>15</v>
      </c>
      <c r="F68" s="1"/>
      <c r="G68" s="4">
        <f>+I3</f>
        <v>0</v>
      </c>
      <c r="H68" s="7">
        <f>+IF(H3=0,0,H66/H3)</f>
        <v>0</v>
      </c>
      <c r="I68" s="4"/>
      <c r="J68" s="4"/>
      <c r="K68" s="4"/>
    </row>
    <row r="69" spans="1:11">
      <c r="F69" s="3"/>
      <c r="G69" s="4"/>
      <c r="H69" s="4"/>
      <c r="I69" s="4"/>
      <c r="J69" s="4"/>
      <c r="K69" s="4"/>
    </row>
    <row r="70" spans="1:11">
      <c r="G70" s="4"/>
      <c r="H70" s="4"/>
      <c r="I70" s="4"/>
      <c r="J70" s="4"/>
      <c r="K70" s="4"/>
    </row>
    <row r="71" spans="1:11">
      <c r="G71" s="4"/>
      <c r="H71" s="4"/>
      <c r="I71" s="4"/>
      <c r="J71" s="4"/>
      <c r="K71" s="4"/>
    </row>
    <row r="72" spans="1:11">
      <c r="G72" s="4"/>
      <c r="H72" s="4"/>
      <c r="I72" s="4"/>
      <c r="J72" s="4"/>
      <c r="K72" s="4"/>
    </row>
    <row r="73" spans="1:11">
      <c r="G73" s="4"/>
      <c r="H73" s="4"/>
      <c r="I73" s="4"/>
      <c r="J73" s="4"/>
      <c r="K73" s="4"/>
    </row>
    <row r="74" spans="1:11">
      <c r="G74" s="4"/>
      <c r="H74" s="4"/>
      <c r="I74" s="4"/>
      <c r="J74" s="4"/>
      <c r="K74" s="4"/>
    </row>
    <row r="75" spans="1:11">
      <c r="G75" s="4"/>
      <c r="H75" s="4"/>
      <c r="I75" s="4"/>
      <c r="J75" s="4"/>
      <c r="K75" s="4"/>
    </row>
    <row r="76" spans="1:11">
      <c r="G76" s="4"/>
      <c r="H76" s="4"/>
      <c r="I76" s="4"/>
      <c r="J76" s="4"/>
      <c r="K76" s="4"/>
    </row>
    <row r="77" spans="1:11">
      <c r="G77" s="4"/>
      <c r="H77" s="4"/>
      <c r="I77" s="4"/>
      <c r="J77" s="4"/>
      <c r="K77" s="4"/>
    </row>
    <row r="78" spans="1:11">
      <c r="G78" s="4"/>
      <c r="H78" s="4"/>
      <c r="I78" s="4"/>
      <c r="J78" s="4"/>
      <c r="K78" s="4"/>
    </row>
    <row r="79" spans="1:11">
      <c r="G79" s="4"/>
      <c r="H79" s="4"/>
      <c r="I79" s="4"/>
      <c r="J79" s="4"/>
      <c r="K79" s="4"/>
    </row>
    <row r="80" spans="1:11">
      <c r="G80" s="4"/>
      <c r="H80" s="4"/>
      <c r="I80" s="4"/>
      <c r="J80" s="4"/>
      <c r="K80" s="4"/>
    </row>
    <row r="81" spans="7:11">
      <c r="G81" s="4"/>
      <c r="H81" s="4"/>
      <c r="I81" s="4"/>
      <c r="J81" s="4"/>
      <c r="K81" s="4"/>
    </row>
    <row r="82" spans="7:11">
      <c r="G82" s="4"/>
      <c r="H82" s="4"/>
      <c r="I82" s="4"/>
      <c r="J82" s="4"/>
      <c r="K82" s="4"/>
    </row>
    <row r="83" spans="7:11">
      <c r="G83" s="4"/>
      <c r="H83" s="4"/>
      <c r="I83" s="4"/>
      <c r="J83" s="4"/>
      <c r="K83" s="4"/>
    </row>
    <row r="84" spans="7:11">
      <c r="G84" s="4"/>
      <c r="H84" s="4"/>
      <c r="I84" s="4"/>
      <c r="J84" s="4"/>
      <c r="K84" s="4"/>
    </row>
    <row r="85" spans="7:11">
      <c r="G85" s="4"/>
      <c r="H85" s="4"/>
      <c r="I85" s="4"/>
      <c r="J85" s="4"/>
      <c r="K85" s="4"/>
    </row>
    <row r="86" spans="7:11">
      <c r="G86" s="4"/>
      <c r="H86" s="4"/>
      <c r="I86" s="4"/>
      <c r="J86" s="4"/>
      <c r="K86" s="4"/>
    </row>
    <row r="87" spans="7:11">
      <c r="G87" s="4"/>
      <c r="H87" s="4"/>
      <c r="I87" s="4"/>
      <c r="J87" s="4"/>
      <c r="K87" s="4"/>
    </row>
    <row r="88" spans="7:11">
      <c r="G88" s="4"/>
      <c r="H88" s="4"/>
      <c r="I88" s="4"/>
      <c r="J88" s="4"/>
      <c r="K88" s="4"/>
    </row>
    <row r="89" spans="7:11">
      <c r="G89" s="4"/>
      <c r="H89" s="4"/>
      <c r="I89" s="4"/>
      <c r="J89" s="4"/>
      <c r="K89" s="4"/>
    </row>
    <row r="90" spans="7:11">
      <c r="G90" s="4"/>
      <c r="H90" s="4"/>
      <c r="I90" s="4"/>
      <c r="J90" s="4"/>
      <c r="K90" s="4"/>
    </row>
    <row r="91" spans="7:11">
      <c r="G91" s="4"/>
      <c r="H91" s="4"/>
      <c r="I91" s="4"/>
      <c r="J91" s="4"/>
      <c r="K91" s="4"/>
    </row>
    <row r="92" spans="7:11">
      <c r="G92" s="4"/>
      <c r="H92" s="4"/>
      <c r="I92" s="4"/>
      <c r="J92" s="4"/>
      <c r="K92" s="4"/>
    </row>
    <row r="93" spans="7:11">
      <c r="G93" s="4"/>
      <c r="H93" s="4"/>
      <c r="I93" s="4"/>
      <c r="J93" s="4"/>
      <c r="K93" s="4"/>
    </row>
    <row r="94" spans="7:11">
      <c r="G94" s="4"/>
      <c r="H94" s="4"/>
      <c r="I94" s="4"/>
      <c r="J94" s="4"/>
      <c r="K94" s="4"/>
    </row>
    <row r="95" spans="7:11">
      <c r="G95" s="4"/>
      <c r="H95" s="4"/>
      <c r="I95" s="4"/>
      <c r="J95" s="4"/>
      <c r="K95" s="4"/>
    </row>
    <row r="96" spans="7:11">
      <c r="G96" s="4"/>
      <c r="H96" s="4"/>
      <c r="I96" s="4"/>
      <c r="J96" s="4"/>
      <c r="K96" s="4"/>
    </row>
    <row r="97" spans="7:11">
      <c r="G97" s="4"/>
      <c r="H97" s="4"/>
      <c r="I97" s="4"/>
      <c r="J97" s="4"/>
      <c r="K97" s="4"/>
    </row>
    <row r="98" spans="7:11">
      <c r="G98" s="4"/>
      <c r="H98" s="4"/>
      <c r="I98" s="4"/>
      <c r="J98" s="4"/>
      <c r="K98" s="4"/>
    </row>
    <row r="99" spans="7:11">
      <c r="G99" s="4"/>
      <c r="H99" s="4"/>
      <c r="I99" s="4"/>
      <c r="J99" s="4"/>
      <c r="K99" s="4"/>
    </row>
    <row r="100" spans="7:11">
      <c r="G100" s="4"/>
      <c r="H100" s="4"/>
      <c r="I100" s="4"/>
      <c r="J100" s="4"/>
      <c r="K100" s="4"/>
    </row>
    <row r="101" spans="7:11">
      <c r="G101" s="4"/>
      <c r="H101" s="4"/>
      <c r="I101" s="4"/>
      <c r="J101" s="4"/>
      <c r="K101" s="4"/>
    </row>
    <row r="102" spans="7:11">
      <c r="G102" s="4"/>
      <c r="H102" s="4"/>
      <c r="I102" s="4"/>
      <c r="J102" s="4"/>
      <c r="K102" s="4"/>
    </row>
    <row r="103" spans="7:11">
      <c r="G103" s="4"/>
      <c r="H103" s="4"/>
      <c r="I103" s="4"/>
      <c r="J103" s="4"/>
      <c r="K103" s="4"/>
    </row>
    <row r="104" spans="7:11">
      <c r="G104" s="4"/>
      <c r="H104" s="4"/>
      <c r="I104" s="4"/>
      <c r="J104" s="4"/>
      <c r="K104" s="4"/>
    </row>
    <row r="105" spans="7:11">
      <c r="G105" s="4"/>
      <c r="H105" s="4"/>
      <c r="I105" s="4"/>
      <c r="J105" s="4"/>
      <c r="K105" s="4"/>
    </row>
    <row r="106" spans="7:11">
      <c r="G106" s="4"/>
      <c r="H106" s="4"/>
      <c r="I106" s="4"/>
      <c r="J106" s="4"/>
      <c r="K106" s="4"/>
    </row>
    <row r="107" spans="7:11">
      <c r="G107" s="4"/>
      <c r="H107" s="4"/>
      <c r="I107" s="4"/>
      <c r="J107" s="4"/>
      <c r="K107" s="4"/>
    </row>
    <row r="108" spans="7:11">
      <c r="G108" s="4"/>
      <c r="H108" s="4"/>
      <c r="I108" s="4"/>
      <c r="J108" s="4"/>
      <c r="K108" s="4"/>
    </row>
    <row r="109" spans="7:11">
      <c r="G109" s="4"/>
      <c r="H109" s="4"/>
      <c r="I109" s="4"/>
      <c r="J109" s="4"/>
      <c r="K109" s="4"/>
    </row>
    <row r="110" spans="7:11">
      <c r="G110" s="4"/>
      <c r="H110" s="4"/>
      <c r="I110" s="4"/>
      <c r="J110" s="4"/>
      <c r="K110" s="4"/>
    </row>
    <row r="111" spans="7:11">
      <c r="G111" s="4"/>
      <c r="H111" s="4"/>
      <c r="I111" s="4"/>
      <c r="J111" s="4"/>
      <c r="K111" s="4"/>
    </row>
    <row r="112" spans="7:11">
      <c r="G112" s="4"/>
      <c r="H112" s="4"/>
      <c r="I112" s="4"/>
      <c r="J112" s="4"/>
      <c r="K112" s="4"/>
    </row>
    <row r="113" spans="7:11">
      <c r="G113" s="4"/>
      <c r="H113" s="4"/>
      <c r="I113" s="4"/>
      <c r="J113" s="4"/>
      <c r="K113" s="4"/>
    </row>
    <row r="114" spans="7:11">
      <c r="G114" s="4"/>
      <c r="H114" s="4"/>
      <c r="I114" s="4"/>
      <c r="J114" s="4"/>
      <c r="K114" s="4"/>
    </row>
    <row r="115" spans="7:11">
      <c r="G115" s="4"/>
      <c r="H115" s="4"/>
      <c r="I115" s="4"/>
      <c r="J115" s="4"/>
      <c r="K115" s="4"/>
    </row>
    <row r="116" spans="7:11">
      <c r="G116" s="4"/>
      <c r="H116" s="4"/>
      <c r="I116" s="4"/>
      <c r="J116" s="4"/>
      <c r="K116" s="4"/>
    </row>
    <row r="117" spans="7:11">
      <c r="G117" s="4"/>
      <c r="H117" s="4"/>
      <c r="I117" s="4"/>
      <c r="J117" s="4"/>
      <c r="K117" s="4"/>
    </row>
    <row r="118" spans="7:11">
      <c r="G118" s="4"/>
      <c r="H118" s="4"/>
      <c r="I118" s="4"/>
      <c r="J118" s="4"/>
      <c r="K118" s="4"/>
    </row>
    <row r="119" spans="7:11">
      <c r="G119" s="4"/>
      <c r="H119" s="4"/>
      <c r="I119" s="4"/>
      <c r="J119" s="4"/>
      <c r="K119" s="4"/>
    </row>
    <row r="120" spans="7:11">
      <c r="G120" s="4"/>
      <c r="H120" s="4"/>
      <c r="I120" s="4"/>
      <c r="J120" s="4"/>
      <c r="K120" s="4"/>
    </row>
    <row r="121" spans="7:11">
      <c r="G121" s="4"/>
      <c r="H121" s="4"/>
      <c r="I121" s="4"/>
      <c r="J121" s="4"/>
      <c r="K121" s="4"/>
    </row>
    <row r="122" spans="7:11">
      <c r="G122" s="4"/>
      <c r="H122" s="4"/>
      <c r="I122" s="4"/>
      <c r="J122" s="4"/>
      <c r="K122" s="4"/>
    </row>
    <row r="123" spans="7:11">
      <c r="G123" s="4"/>
      <c r="H123" s="4"/>
      <c r="I123" s="4"/>
      <c r="J123" s="4"/>
      <c r="K123" s="4"/>
    </row>
    <row r="124" spans="7:11">
      <c r="G124" s="4"/>
      <c r="H124" s="4"/>
      <c r="I124" s="4"/>
      <c r="J124" s="4"/>
      <c r="K124" s="4"/>
    </row>
    <row r="125" spans="7:11">
      <c r="G125" s="4"/>
      <c r="H125" s="4"/>
      <c r="I125" s="4"/>
      <c r="J125" s="4"/>
      <c r="K125" s="4"/>
    </row>
    <row r="126" spans="7:11">
      <c r="G126" s="4"/>
      <c r="H126" s="4"/>
      <c r="I126" s="4"/>
      <c r="J126" s="4"/>
      <c r="K126" s="4"/>
    </row>
    <row r="127" spans="7:11">
      <c r="G127" s="4"/>
      <c r="H127" s="4"/>
      <c r="I127" s="4"/>
      <c r="J127" s="4"/>
      <c r="K127" s="4"/>
    </row>
    <row r="128" spans="7:11">
      <c r="G128" s="4"/>
      <c r="H128" s="4"/>
      <c r="I128" s="4"/>
      <c r="J128" s="4"/>
      <c r="K128" s="4"/>
    </row>
    <row r="129" spans="7:11">
      <c r="G129" s="4"/>
      <c r="H129" s="4"/>
      <c r="I129" s="4"/>
      <c r="J129" s="4"/>
      <c r="K129" s="4"/>
    </row>
    <row r="130" spans="7:11">
      <c r="G130" s="4"/>
      <c r="H130" s="4"/>
      <c r="I130" s="4"/>
      <c r="J130" s="4"/>
      <c r="K130" s="4"/>
    </row>
    <row r="131" spans="7:11">
      <c r="G131" s="4"/>
      <c r="H131" s="4"/>
      <c r="I131" s="4"/>
      <c r="J131" s="4"/>
      <c r="K131" s="4"/>
    </row>
    <row r="132" spans="7:11">
      <c r="G132" s="4"/>
      <c r="H132" s="4"/>
      <c r="I132" s="4"/>
      <c r="J132" s="4"/>
      <c r="K132" s="4"/>
    </row>
    <row r="133" spans="7:11">
      <c r="G133" s="4"/>
      <c r="H133" s="4"/>
      <c r="I133" s="4"/>
      <c r="J133" s="4"/>
      <c r="K133" s="4"/>
    </row>
    <row r="134" spans="7:11">
      <c r="G134" s="4"/>
      <c r="H134" s="4"/>
      <c r="I134" s="4"/>
      <c r="J134" s="4"/>
      <c r="K134" s="4"/>
    </row>
    <row r="135" spans="7:11">
      <c r="G135" s="4"/>
      <c r="H135" s="4"/>
      <c r="I135" s="4"/>
      <c r="J135" s="4"/>
      <c r="K135" s="4"/>
    </row>
    <row r="136" spans="7:11">
      <c r="G136" s="4"/>
      <c r="H136" s="4"/>
      <c r="I136" s="4"/>
      <c r="J136" s="4"/>
      <c r="K136" s="4"/>
    </row>
    <row r="137" spans="7:11">
      <c r="G137" s="4"/>
      <c r="H137" s="4"/>
      <c r="I137" s="4"/>
      <c r="J137" s="4"/>
      <c r="K137" s="4"/>
    </row>
    <row r="138" spans="7:11">
      <c r="G138" s="4"/>
      <c r="H138" s="4"/>
      <c r="I138" s="4"/>
      <c r="J138" s="4"/>
      <c r="K138" s="4"/>
    </row>
    <row r="139" spans="7:11">
      <c r="G139" s="4"/>
      <c r="H139" s="4"/>
      <c r="I139" s="4"/>
      <c r="J139" s="4"/>
      <c r="K139" s="4"/>
    </row>
    <row r="140" spans="7:11">
      <c r="G140" s="4"/>
      <c r="H140" s="4"/>
      <c r="I140" s="4"/>
      <c r="J140" s="4"/>
      <c r="K140" s="4"/>
    </row>
    <row r="141" spans="7:11">
      <c r="G141" s="4"/>
      <c r="H141" s="4"/>
      <c r="I141" s="4"/>
      <c r="J141" s="4"/>
      <c r="K141" s="4"/>
    </row>
    <row r="142" spans="7:11">
      <c r="G142" s="4"/>
      <c r="H142" s="4"/>
      <c r="I142" s="4"/>
      <c r="J142" s="4"/>
      <c r="K142" s="4"/>
    </row>
    <row r="143" spans="7:11">
      <c r="G143" s="4"/>
      <c r="H143" s="4"/>
      <c r="I143" s="4"/>
      <c r="J143" s="4"/>
      <c r="K143" s="4"/>
    </row>
    <row r="144" spans="7:11">
      <c r="G144" s="4"/>
      <c r="H144" s="4"/>
      <c r="I144" s="4"/>
      <c r="J144" s="4"/>
      <c r="K144" s="4"/>
    </row>
    <row r="145" spans="7:11">
      <c r="G145" s="4"/>
      <c r="H145" s="4"/>
      <c r="I145" s="4"/>
      <c r="J145" s="4"/>
      <c r="K145" s="4"/>
    </row>
    <row r="146" spans="7:11">
      <c r="G146" s="4"/>
      <c r="H146" s="4"/>
      <c r="I146" s="4"/>
      <c r="J146" s="4"/>
      <c r="K146" s="4"/>
    </row>
    <row r="147" spans="7:11">
      <c r="G147" s="4"/>
      <c r="H147" s="4"/>
      <c r="I147" s="4"/>
      <c r="J147" s="4"/>
      <c r="K147" s="4"/>
    </row>
    <row r="148" spans="7:11">
      <c r="G148" s="4"/>
      <c r="H148" s="4"/>
      <c r="I148" s="4"/>
      <c r="J148" s="4"/>
      <c r="K148" s="4"/>
    </row>
    <row r="149" spans="7:11">
      <c r="G149" s="4"/>
      <c r="H149" s="4"/>
      <c r="I149" s="4"/>
      <c r="J149" s="4"/>
      <c r="K149" s="4"/>
    </row>
    <row r="150" spans="7:11">
      <c r="G150" s="4"/>
      <c r="H150" s="4"/>
      <c r="I150" s="4"/>
      <c r="J150" s="4"/>
      <c r="K150" s="4"/>
    </row>
    <row r="151" spans="7:11">
      <c r="G151" s="4"/>
      <c r="H151" s="4"/>
      <c r="I151" s="4"/>
      <c r="J151" s="4"/>
      <c r="K151" s="4"/>
    </row>
    <row r="152" spans="7:11">
      <c r="G152" s="4"/>
      <c r="H152" s="4"/>
      <c r="I152" s="4"/>
      <c r="J152" s="4"/>
      <c r="K152" s="4"/>
    </row>
    <row r="153" spans="7:11">
      <c r="G153" s="4"/>
      <c r="H153" s="4"/>
      <c r="I153" s="4"/>
      <c r="J153" s="4"/>
      <c r="K153" s="4"/>
    </row>
    <row r="154" spans="7:11">
      <c r="G154" s="4"/>
      <c r="H154" s="4"/>
      <c r="I154" s="4"/>
      <c r="J154" s="4"/>
      <c r="K154" s="4"/>
    </row>
    <row r="155" spans="7:11">
      <c r="G155" s="4"/>
      <c r="H155" s="4"/>
      <c r="I155" s="4"/>
      <c r="J155" s="4"/>
      <c r="K155" s="4"/>
    </row>
  </sheetData>
  <mergeCells count="3">
    <mergeCell ref="A1:I1"/>
    <mergeCell ref="B5:I5"/>
    <mergeCell ref="A7:C7"/>
  </mergeCells>
  <phoneticPr fontId="6" type="noConversion"/>
  <pageMargins left="0.59055118110236227" right="0.59055118110236227" top="0.39370078740157483" bottom="0.39370078740157483" header="0.31496062992125984" footer="0.31496062992125984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D21" sqref="D21"/>
    </sheetView>
  </sheetViews>
  <sheetFormatPr baseColWidth="10" defaultRowHeight="15"/>
  <sheetData/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7"/>
  <sheetViews>
    <sheetView showGridLines="0" zoomScaleNormal="100" workbookViewId="0">
      <selection activeCell="I70" sqref="I70"/>
    </sheetView>
  </sheetViews>
  <sheetFormatPr baseColWidth="10" defaultRowHeight="15"/>
  <cols>
    <col min="1" max="1" width="22.5703125" style="1" customWidth="1"/>
    <col min="2" max="2" width="12.85546875" style="1" customWidth="1"/>
    <col min="3" max="3" width="10.42578125" style="1" customWidth="1"/>
    <col min="4" max="4" width="30" style="1" customWidth="1"/>
    <col min="5" max="5" width="15.28515625" style="2" customWidth="1"/>
    <col min="6" max="6" width="11.28515625" style="2" customWidth="1"/>
    <col min="7" max="7" width="12.7109375" style="1" customWidth="1"/>
    <col min="8" max="8" width="14.7109375" style="1" customWidth="1"/>
    <col min="9" max="9" width="11" style="1" customWidth="1"/>
    <col min="10" max="10" width="13" style="1" customWidth="1"/>
    <col min="11" max="16384" width="11.42578125" style="1"/>
  </cols>
  <sheetData>
    <row r="1" spans="1:11">
      <c r="A1" s="78" t="s">
        <v>12</v>
      </c>
      <c r="B1" s="79"/>
      <c r="C1" s="79"/>
      <c r="D1" s="79"/>
      <c r="E1" s="79"/>
      <c r="F1" s="79"/>
      <c r="G1" s="79"/>
      <c r="H1" s="79"/>
      <c r="I1" s="80"/>
    </row>
    <row r="2" spans="1:11" ht="10.5" customHeight="1"/>
    <row r="3" spans="1:11">
      <c r="A3" s="1" t="s">
        <v>19</v>
      </c>
      <c r="B3" s="18" t="s">
        <v>44</v>
      </c>
      <c r="C3" s="23"/>
      <c r="D3" s="23"/>
      <c r="E3" s="19"/>
      <c r="F3" s="20"/>
      <c r="G3" s="3" t="s">
        <v>4</v>
      </c>
      <c r="H3" s="21"/>
      <c r="I3" s="21"/>
      <c r="J3" s="4"/>
      <c r="K3" s="4"/>
    </row>
    <row r="4" spans="1:11">
      <c r="A4" s="1" t="s">
        <v>0</v>
      </c>
      <c r="B4" s="24" t="s">
        <v>45</v>
      </c>
      <c r="C4" s="25"/>
      <c r="D4" s="29"/>
      <c r="E4" s="1"/>
      <c r="F4" s="1" t="s">
        <v>18</v>
      </c>
      <c r="H4" s="17" t="s">
        <v>112</v>
      </c>
      <c r="I4" s="4"/>
      <c r="J4" s="4"/>
      <c r="K4" s="4"/>
    </row>
    <row r="5" spans="1:11">
      <c r="A5" s="1" t="s">
        <v>14</v>
      </c>
      <c r="B5" s="81" t="s">
        <v>150</v>
      </c>
      <c r="C5" s="82"/>
      <c r="D5" s="82"/>
      <c r="E5" s="82"/>
      <c r="F5" s="82"/>
      <c r="G5" s="82"/>
      <c r="H5" s="82"/>
      <c r="I5" s="83"/>
      <c r="J5" s="4"/>
      <c r="K5" s="4"/>
    </row>
    <row r="6" spans="1:11" ht="8.25" customHeight="1">
      <c r="F6" s="3"/>
      <c r="G6" s="4"/>
      <c r="H6" s="4"/>
      <c r="I6" s="4"/>
      <c r="J6" s="4"/>
      <c r="K6" s="4"/>
    </row>
    <row r="7" spans="1:11">
      <c r="A7" s="84" t="s">
        <v>20</v>
      </c>
      <c r="B7" s="85"/>
      <c r="C7" s="85"/>
      <c r="D7" s="5" t="s">
        <v>17</v>
      </c>
      <c r="E7" s="5" t="s">
        <v>1</v>
      </c>
      <c r="F7" s="5" t="s">
        <v>2</v>
      </c>
      <c r="G7" s="5" t="s">
        <v>8</v>
      </c>
      <c r="H7" s="5" t="s">
        <v>3</v>
      </c>
      <c r="I7" s="5" t="s">
        <v>10</v>
      </c>
      <c r="J7" s="4"/>
      <c r="K7" s="4"/>
    </row>
    <row r="8" spans="1:11" ht="3.75" customHeight="1">
      <c r="E8" s="1"/>
      <c r="F8" s="1"/>
      <c r="K8" s="4"/>
    </row>
    <row r="9" spans="1:11">
      <c r="A9" s="18"/>
      <c r="B9" s="19"/>
      <c r="C9" s="20"/>
      <c r="D9" s="20"/>
      <c r="E9" s="14"/>
      <c r="F9" s="14"/>
      <c r="G9" s="21"/>
      <c r="H9" s="21"/>
      <c r="I9" s="22" t="str">
        <f t="shared" ref="I9:I14" si="0">+IF(A9=0," ",H9/$H$68)</f>
        <v xml:space="preserve"> </v>
      </c>
      <c r="J9" s="4"/>
      <c r="K9" s="4"/>
    </row>
    <row r="10" spans="1:11">
      <c r="A10" s="18"/>
      <c r="B10" s="19"/>
      <c r="C10" s="20"/>
      <c r="D10" s="20"/>
      <c r="E10" s="14"/>
      <c r="F10" s="14"/>
      <c r="G10" s="21"/>
      <c r="H10" s="21"/>
      <c r="I10" s="22" t="str">
        <f t="shared" si="0"/>
        <v xml:space="preserve"> </v>
      </c>
      <c r="J10" s="4"/>
      <c r="K10" s="4"/>
    </row>
    <row r="11" spans="1:11">
      <c r="A11" s="18"/>
      <c r="B11" s="19"/>
      <c r="C11" s="20"/>
      <c r="D11" s="20"/>
      <c r="E11" s="14"/>
      <c r="F11" s="14"/>
      <c r="G11" s="21"/>
      <c r="H11" s="21"/>
      <c r="I11" s="22" t="str">
        <f t="shared" si="0"/>
        <v xml:space="preserve"> </v>
      </c>
      <c r="J11" s="4"/>
      <c r="K11" s="4"/>
    </row>
    <row r="12" spans="1:11">
      <c r="A12" s="18"/>
      <c r="B12" s="19"/>
      <c r="C12" s="20"/>
      <c r="D12" s="20"/>
      <c r="E12" s="14"/>
      <c r="F12" s="14"/>
      <c r="G12" s="21"/>
      <c r="H12" s="21"/>
      <c r="I12" s="22" t="str">
        <f t="shared" si="0"/>
        <v xml:space="preserve"> </v>
      </c>
      <c r="J12" s="4"/>
      <c r="K12" s="4"/>
    </row>
    <row r="13" spans="1:11">
      <c r="A13" s="18"/>
      <c r="B13" s="19"/>
      <c r="C13" s="20"/>
      <c r="D13" s="20"/>
      <c r="E13" s="14"/>
      <c r="F13" s="14"/>
      <c r="G13" s="21"/>
      <c r="H13" s="21"/>
      <c r="I13" s="22" t="str">
        <f t="shared" si="0"/>
        <v xml:space="preserve"> </v>
      </c>
      <c r="J13" s="4"/>
      <c r="K13" s="4"/>
    </row>
    <row r="14" spans="1:11">
      <c r="A14" s="18"/>
      <c r="B14" s="19"/>
      <c r="C14" s="20"/>
      <c r="D14" s="20"/>
      <c r="E14" s="14"/>
      <c r="F14" s="14"/>
      <c r="G14" s="21"/>
      <c r="H14" s="21"/>
      <c r="I14" s="22" t="str">
        <f t="shared" si="0"/>
        <v xml:space="preserve"> </v>
      </c>
      <c r="J14" s="4"/>
      <c r="K14" s="4"/>
    </row>
    <row r="15" spans="1:11" ht="6.75" customHeight="1">
      <c r="G15" s="4"/>
      <c r="H15" s="4"/>
      <c r="I15" s="8"/>
      <c r="J15" s="4"/>
      <c r="K15" s="4"/>
    </row>
    <row r="16" spans="1:11">
      <c r="A16" s="30" t="s">
        <v>13</v>
      </c>
      <c r="B16" s="30"/>
      <c r="C16" s="30"/>
      <c r="D16" s="30"/>
      <c r="E16" s="31"/>
      <c r="F16" s="31"/>
      <c r="G16" s="32"/>
      <c r="H16" s="32">
        <f>SUM(H9:H14)</f>
        <v>0</v>
      </c>
      <c r="I16" s="33">
        <f>+IF(H68=0,0,H16/$H$68)</f>
        <v>0</v>
      </c>
      <c r="J16" s="4"/>
      <c r="K16" s="4"/>
    </row>
    <row r="17" spans="1:11" ht="9.75" customHeight="1">
      <c r="G17" s="4"/>
      <c r="H17" s="4"/>
      <c r="I17" s="8"/>
      <c r="J17" s="4"/>
      <c r="K17" s="4"/>
    </row>
    <row r="18" spans="1:11">
      <c r="A18" s="43" t="s">
        <v>32</v>
      </c>
      <c r="B18" s="44"/>
      <c r="C18" s="45"/>
      <c r="D18" s="45" t="s">
        <v>22</v>
      </c>
      <c r="E18" s="46" t="s">
        <v>23</v>
      </c>
      <c r="F18" s="46">
        <v>9</v>
      </c>
      <c r="G18" s="47">
        <v>8944</v>
      </c>
      <c r="H18" s="47">
        <v>80496</v>
      </c>
      <c r="I18" s="22">
        <f t="shared" ref="I18:I27" si="1">+IF(A18=0," ",H18/$H$68)</f>
        <v>5.2386992868840125E-2</v>
      </c>
      <c r="J18" s="4"/>
      <c r="K18" s="4"/>
    </row>
    <row r="19" spans="1:11">
      <c r="A19" s="43" t="s">
        <v>35</v>
      </c>
      <c r="B19" s="44"/>
      <c r="C19" s="45"/>
      <c r="D19" s="45" t="s">
        <v>36</v>
      </c>
      <c r="E19" s="46" t="s">
        <v>23</v>
      </c>
      <c r="F19" s="46">
        <v>4</v>
      </c>
      <c r="G19" s="47">
        <v>8944</v>
      </c>
      <c r="H19" s="47">
        <v>35776</v>
      </c>
      <c r="I19" s="22">
        <f t="shared" si="1"/>
        <v>2.3283107941706724E-2</v>
      </c>
      <c r="J19" s="4"/>
      <c r="K19" s="4"/>
    </row>
    <row r="20" spans="1:11">
      <c r="A20" s="43" t="s">
        <v>41</v>
      </c>
      <c r="B20" s="44"/>
      <c r="C20" s="45"/>
      <c r="D20" s="45" t="s">
        <v>36</v>
      </c>
      <c r="E20" s="46" t="s">
        <v>23</v>
      </c>
      <c r="F20" s="46">
        <v>3</v>
      </c>
      <c r="G20" s="47">
        <v>8944</v>
      </c>
      <c r="H20" s="47">
        <v>26832</v>
      </c>
      <c r="I20" s="22">
        <f t="shared" si="1"/>
        <v>1.7462330956280043E-2</v>
      </c>
      <c r="J20" s="4"/>
      <c r="K20" s="4"/>
    </row>
    <row r="21" spans="1:11">
      <c r="A21" s="43" t="s">
        <v>37</v>
      </c>
      <c r="B21" s="44"/>
      <c r="C21" s="45"/>
      <c r="D21" s="45" t="s">
        <v>36</v>
      </c>
      <c r="E21" s="46" t="s">
        <v>23</v>
      </c>
      <c r="F21" s="46">
        <v>4</v>
      </c>
      <c r="G21" s="47">
        <v>8944</v>
      </c>
      <c r="H21" s="47">
        <v>35776</v>
      </c>
      <c r="I21" s="22">
        <f t="shared" si="1"/>
        <v>2.3283107941706724E-2</v>
      </c>
      <c r="J21" s="4"/>
      <c r="K21" s="4"/>
    </row>
    <row r="22" spans="1:11">
      <c r="A22" s="43" t="s">
        <v>38</v>
      </c>
      <c r="B22" s="44"/>
      <c r="C22" s="45"/>
      <c r="D22" s="45" t="s">
        <v>39</v>
      </c>
      <c r="E22" s="46" t="s">
        <v>23</v>
      </c>
      <c r="F22" s="46">
        <v>3</v>
      </c>
      <c r="G22" s="47">
        <v>8944</v>
      </c>
      <c r="H22" s="47">
        <v>26832</v>
      </c>
      <c r="I22" s="22">
        <f t="shared" si="1"/>
        <v>1.7462330956280043E-2</v>
      </c>
      <c r="J22" s="4"/>
      <c r="K22" s="4"/>
    </row>
    <row r="23" spans="1:11">
      <c r="A23" s="43" t="s">
        <v>40</v>
      </c>
      <c r="B23" s="44"/>
      <c r="C23" s="45"/>
      <c r="D23" s="45" t="s">
        <v>39</v>
      </c>
      <c r="E23" s="46" t="s">
        <v>23</v>
      </c>
      <c r="F23" s="46">
        <v>3</v>
      </c>
      <c r="G23" s="47">
        <v>8944</v>
      </c>
      <c r="H23" s="47">
        <v>26832</v>
      </c>
      <c r="I23" s="22">
        <f t="shared" si="1"/>
        <v>1.7462330956280043E-2</v>
      </c>
      <c r="J23" s="4"/>
      <c r="K23" s="4"/>
    </row>
    <row r="24" spans="1:11">
      <c r="A24" s="43" t="s">
        <v>107</v>
      </c>
      <c r="B24" s="44"/>
      <c r="C24" s="45"/>
      <c r="D24" s="45" t="s">
        <v>34</v>
      </c>
      <c r="E24" s="46" t="s">
        <v>23</v>
      </c>
      <c r="F24" s="46">
        <v>2</v>
      </c>
      <c r="G24" s="47">
        <v>8944</v>
      </c>
      <c r="H24" s="47">
        <v>17888</v>
      </c>
      <c r="I24" s="22">
        <f t="shared" si="1"/>
        <v>1.1641553970853362E-2</v>
      </c>
      <c r="J24" s="4"/>
      <c r="K24" s="4"/>
    </row>
    <row r="25" spans="1:11">
      <c r="A25" s="43" t="s">
        <v>33</v>
      </c>
      <c r="B25" s="44"/>
      <c r="C25" s="45"/>
      <c r="D25" s="45" t="s">
        <v>34</v>
      </c>
      <c r="E25" s="46" t="s">
        <v>23</v>
      </c>
      <c r="F25" s="46">
        <v>6</v>
      </c>
      <c r="G25" s="47">
        <v>8944</v>
      </c>
      <c r="H25" s="47">
        <v>53664</v>
      </c>
      <c r="I25" s="22">
        <f t="shared" si="1"/>
        <v>3.4924661912560086E-2</v>
      </c>
      <c r="J25" s="4"/>
      <c r="K25" s="4"/>
    </row>
    <row r="26" spans="1:11">
      <c r="A26" s="43" t="s">
        <v>42</v>
      </c>
      <c r="B26" s="44"/>
      <c r="C26" s="45"/>
      <c r="D26" s="45" t="s">
        <v>34</v>
      </c>
      <c r="E26" s="46" t="s">
        <v>23</v>
      </c>
      <c r="F26" s="46">
        <v>4</v>
      </c>
      <c r="G26" s="47">
        <v>8944</v>
      </c>
      <c r="H26" s="47">
        <v>35776</v>
      </c>
      <c r="I26" s="22">
        <f t="shared" si="1"/>
        <v>2.3283107941706724E-2</v>
      </c>
      <c r="J26" s="4"/>
      <c r="K26" s="4"/>
    </row>
    <row r="27" spans="1:11">
      <c r="A27" s="43" t="s">
        <v>118</v>
      </c>
      <c r="B27" s="44"/>
      <c r="C27" s="45"/>
      <c r="D27" s="45" t="s">
        <v>34</v>
      </c>
      <c r="E27" s="46" t="s">
        <v>23</v>
      </c>
      <c r="F27" s="46">
        <v>3</v>
      </c>
      <c r="G27" s="47">
        <v>8944</v>
      </c>
      <c r="H27" s="47">
        <v>26832</v>
      </c>
      <c r="I27" s="22">
        <f t="shared" si="1"/>
        <v>1.7462330956280043E-2</v>
      </c>
      <c r="J27" s="4"/>
      <c r="K27" s="4"/>
    </row>
    <row r="28" spans="1:11">
      <c r="A28" s="43" t="s">
        <v>60</v>
      </c>
      <c r="B28" s="44"/>
      <c r="C28" s="45"/>
      <c r="D28" s="45" t="s">
        <v>34</v>
      </c>
      <c r="E28" s="46" t="s">
        <v>23</v>
      </c>
      <c r="F28" s="46"/>
      <c r="G28" s="47"/>
      <c r="H28" s="47"/>
      <c r="I28" s="22"/>
      <c r="J28" s="4"/>
      <c r="K28" s="4"/>
    </row>
    <row r="29" spans="1:11">
      <c r="A29" s="43" t="s">
        <v>108</v>
      </c>
      <c r="B29" s="44"/>
      <c r="C29" s="45"/>
      <c r="D29" s="45" t="s">
        <v>109</v>
      </c>
      <c r="E29" s="46" t="s">
        <v>23</v>
      </c>
      <c r="F29" s="46">
        <v>10</v>
      </c>
      <c r="G29" s="47">
        <v>8944</v>
      </c>
      <c r="H29" s="47">
        <v>80000</v>
      </c>
      <c r="I29" s="22">
        <f>+IF(A29=0," ",H29/$H$68)</f>
        <v>5.2064194860703759E-2</v>
      </c>
      <c r="J29" s="4"/>
      <c r="K29" s="4"/>
    </row>
    <row r="30" spans="1:11">
      <c r="A30" s="18"/>
      <c r="B30" s="19"/>
      <c r="C30" s="20"/>
      <c r="D30" s="20"/>
      <c r="E30" s="26"/>
      <c r="F30" s="46"/>
      <c r="G30" s="21"/>
      <c r="H30" s="21"/>
      <c r="I30" s="22" t="str">
        <f>+IF(A30=0," ",H30/$H$68)</f>
        <v xml:space="preserve"> </v>
      </c>
      <c r="J30" s="4"/>
      <c r="K30" s="4"/>
    </row>
    <row r="31" spans="1:11" ht="8.25" customHeight="1">
      <c r="F31" s="11"/>
      <c r="G31" s="4"/>
      <c r="H31" s="4"/>
      <c r="I31" s="8"/>
      <c r="J31" s="4"/>
      <c r="K31" s="4"/>
    </row>
    <row r="32" spans="1:11">
      <c r="A32" s="30" t="s">
        <v>6</v>
      </c>
      <c r="B32" s="30"/>
      <c r="C32" s="30"/>
      <c r="D32" s="30"/>
      <c r="E32" s="31"/>
      <c r="F32" s="31"/>
      <c r="G32" s="32"/>
      <c r="H32" s="32">
        <f>SUM(H18:H30)</f>
        <v>446704</v>
      </c>
      <c r="I32" s="33">
        <f>+IF(H79=0,0,H32/$H$68)</f>
        <v>0</v>
      </c>
      <c r="J32" s="13"/>
      <c r="K32" s="4"/>
    </row>
    <row r="33" spans="1:11">
      <c r="A33" s="30" t="s">
        <v>5</v>
      </c>
      <c r="B33" s="30"/>
      <c r="C33" s="30"/>
      <c r="D33" s="30"/>
      <c r="E33" s="36">
        <f>0.2517+0.0833+0.0417+0.0533+0.04</f>
        <v>0.47</v>
      </c>
      <c r="F33" s="31"/>
      <c r="G33" s="32"/>
      <c r="H33" s="32">
        <f>+H32*E33</f>
        <v>209950.87999999998</v>
      </c>
      <c r="I33" s="33">
        <f>+IF(H80=0,0,H33/$H$68)</f>
        <v>0</v>
      </c>
      <c r="J33" s="4"/>
      <c r="K33" s="4"/>
    </row>
    <row r="34" spans="1:11">
      <c r="A34" s="30" t="s">
        <v>7</v>
      </c>
      <c r="B34" s="30"/>
      <c r="C34" s="30"/>
      <c r="D34" s="30"/>
      <c r="E34" s="31"/>
      <c r="F34" s="31"/>
      <c r="G34" s="32"/>
      <c r="H34" s="32">
        <f>+H32+H33</f>
        <v>656654.88</v>
      </c>
      <c r="I34" s="33">
        <f>+IF(H81=0,0,H34/$H$68)</f>
        <v>0</v>
      </c>
      <c r="J34" s="4"/>
      <c r="K34" s="4"/>
    </row>
    <row r="35" spans="1:11" ht="9.75" customHeight="1">
      <c r="G35" s="4"/>
      <c r="H35" s="4"/>
      <c r="I35" s="8"/>
      <c r="J35" s="4"/>
      <c r="K35" s="12"/>
    </row>
    <row r="36" spans="1:11">
      <c r="A36" s="18" t="s">
        <v>113</v>
      </c>
      <c r="B36" s="19"/>
      <c r="C36" s="20"/>
      <c r="D36" s="20"/>
      <c r="E36" s="14" t="s">
        <v>78</v>
      </c>
      <c r="F36" s="46">
        <v>3</v>
      </c>
      <c r="G36" s="47">
        <v>17200</v>
      </c>
      <c r="H36" s="47">
        <v>51600</v>
      </c>
      <c r="I36" s="22">
        <f t="shared" ref="I36:I57" si="2">+IF(A36=0," ",H36/$H$68)</f>
        <v>3.3581405685153928E-2</v>
      </c>
      <c r="J36" s="4"/>
      <c r="K36" s="4"/>
    </row>
    <row r="37" spans="1:11">
      <c r="A37" s="18" t="s">
        <v>68</v>
      </c>
      <c r="B37" s="19"/>
      <c r="C37" s="20"/>
      <c r="D37" s="20"/>
      <c r="E37" s="14" t="s">
        <v>78</v>
      </c>
      <c r="F37" s="46">
        <v>5</v>
      </c>
      <c r="G37" s="21">
        <v>18000</v>
      </c>
      <c r="H37" s="21">
        <v>90000</v>
      </c>
      <c r="I37" s="22">
        <f t="shared" si="2"/>
        <v>5.8572219218291734E-2</v>
      </c>
      <c r="J37" s="4"/>
      <c r="K37" s="4"/>
    </row>
    <row r="38" spans="1:11">
      <c r="A38" s="18" t="s">
        <v>63</v>
      </c>
      <c r="B38" s="19"/>
      <c r="C38" s="20"/>
      <c r="D38" s="20"/>
      <c r="E38" s="26" t="s">
        <v>78</v>
      </c>
      <c r="F38" s="46">
        <v>2</v>
      </c>
      <c r="G38" s="27">
        <v>11800</v>
      </c>
      <c r="H38" s="21">
        <v>236000</v>
      </c>
      <c r="I38" s="22">
        <f t="shared" si="2"/>
        <v>0.15358937483907609</v>
      </c>
      <c r="J38" s="4"/>
      <c r="K38" s="4"/>
    </row>
    <row r="39" spans="1:11">
      <c r="A39" s="18" t="s">
        <v>69</v>
      </c>
      <c r="B39" s="19"/>
      <c r="C39" s="20"/>
      <c r="D39" s="20"/>
      <c r="E39" s="26" t="s">
        <v>78</v>
      </c>
      <c r="F39" s="46">
        <v>12</v>
      </c>
      <c r="G39" s="27">
        <v>5000</v>
      </c>
      <c r="H39" s="21">
        <v>60000</v>
      </c>
      <c r="I39" s="22">
        <f t="shared" si="2"/>
        <v>3.9048146145527825E-2</v>
      </c>
      <c r="J39" s="4"/>
      <c r="K39" s="4"/>
    </row>
    <row r="40" spans="1:11">
      <c r="A40" s="18" t="s">
        <v>62</v>
      </c>
      <c r="B40" s="19"/>
      <c r="C40" s="20"/>
      <c r="D40" s="20"/>
      <c r="E40" s="26" t="s">
        <v>79</v>
      </c>
      <c r="F40" s="46" t="s">
        <v>103</v>
      </c>
      <c r="G40" s="27">
        <v>33770</v>
      </c>
      <c r="H40" s="27">
        <v>50620</v>
      </c>
      <c r="I40" s="22">
        <f t="shared" si="2"/>
        <v>3.2943619298110308E-2</v>
      </c>
      <c r="J40" s="4"/>
      <c r="K40" s="9"/>
    </row>
    <row r="41" spans="1:11">
      <c r="A41" s="18" t="s">
        <v>80</v>
      </c>
      <c r="B41" s="19"/>
      <c r="C41" s="20"/>
      <c r="D41" s="20"/>
      <c r="E41" s="26" t="s">
        <v>79</v>
      </c>
      <c r="F41" s="46" t="s">
        <v>114</v>
      </c>
      <c r="G41" s="27">
        <v>12000</v>
      </c>
      <c r="H41" s="21">
        <v>6000</v>
      </c>
      <c r="I41" s="22">
        <f t="shared" si="2"/>
        <v>3.9048146145527823E-3</v>
      </c>
      <c r="J41" s="4"/>
      <c r="K41" s="9"/>
    </row>
    <row r="42" spans="1:11">
      <c r="A42" s="18" t="s">
        <v>83</v>
      </c>
      <c r="B42" s="19"/>
      <c r="C42" s="20"/>
      <c r="D42" s="20"/>
      <c r="E42" s="26" t="s">
        <v>82</v>
      </c>
      <c r="F42" s="46">
        <v>3</v>
      </c>
      <c r="G42" s="27">
        <v>8000</v>
      </c>
      <c r="H42" s="21">
        <v>24000</v>
      </c>
      <c r="I42" s="22">
        <f t="shared" si="2"/>
        <v>1.5619258458211129E-2</v>
      </c>
      <c r="J42" s="4"/>
      <c r="K42" s="9"/>
    </row>
    <row r="43" spans="1:11">
      <c r="A43" s="18" t="s">
        <v>84</v>
      </c>
      <c r="B43" s="19"/>
      <c r="C43" s="20"/>
      <c r="D43" s="20"/>
      <c r="E43" s="26" t="s">
        <v>79</v>
      </c>
      <c r="F43" s="46" t="s">
        <v>103</v>
      </c>
      <c r="G43" s="27">
        <v>7200</v>
      </c>
      <c r="H43" s="21">
        <v>10800</v>
      </c>
      <c r="I43" s="22">
        <f t="shared" si="2"/>
        <v>7.028666306195008E-3</v>
      </c>
      <c r="J43" s="4"/>
      <c r="K43" s="4"/>
    </row>
    <row r="44" spans="1:11">
      <c r="A44" s="18" t="s">
        <v>85</v>
      </c>
      <c r="B44" s="19"/>
      <c r="C44" s="20"/>
      <c r="D44" s="20"/>
      <c r="E44" s="26" t="s">
        <v>82</v>
      </c>
      <c r="F44" s="46">
        <v>3</v>
      </c>
      <c r="G44" s="27">
        <v>15000</v>
      </c>
      <c r="H44" s="21">
        <v>45000</v>
      </c>
      <c r="I44" s="22">
        <f t="shared" si="2"/>
        <v>2.9286109609145867E-2</v>
      </c>
      <c r="J44"/>
      <c r="K44" s="4"/>
    </row>
    <row r="45" spans="1:11">
      <c r="A45" s="18" t="s">
        <v>81</v>
      </c>
      <c r="B45" s="19"/>
      <c r="C45" s="20"/>
      <c r="D45" s="20"/>
      <c r="E45" s="26" t="s">
        <v>82</v>
      </c>
      <c r="F45" s="46">
        <v>3</v>
      </c>
      <c r="G45" s="27">
        <v>4190</v>
      </c>
      <c r="H45" s="21">
        <v>12570</v>
      </c>
      <c r="I45" s="22">
        <f t="shared" si="2"/>
        <v>8.1805866174880781E-3</v>
      </c>
      <c r="J45" s="4"/>
      <c r="K45" s="4"/>
    </row>
    <row r="46" spans="1:11">
      <c r="A46" s="18" t="s">
        <v>100</v>
      </c>
      <c r="B46" s="28"/>
      <c r="C46" s="20"/>
      <c r="D46" s="20"/>
      <c r="E46" s="26" t="s">
        <v>78</v>
      </c>
      <c r="F46" s="46">
        <v>12</v>
      </c>
      <c r="G46" s="21">
        <v>6800</v>
      </c>
      <c r="H46" s="21">
        <v>81600</v>
      </c>
      <c r="I46" s="22">
        <f t="shared" si="2"/>
        <v>5.3105478757917837E-2</v>
      </c>
      <c r="J46" s="4"/>
      <c r="K46" s="4"/>
    </row>
    <row r="47" spans="1:11">
      <c r="A47" s="18" t="s">
        <v>64</v>
      </c>
      <c r="B47" s="19"/>
      <c r="C47" s="20"/>
      <c r="D47" s="20"/>
      <c r="E47" s="26" t="s">
        <v>79</v>
      </c>
      <c r="F47" s="46">
        <v>1</v>
      </c>
      <c r="G47" s="21">
        <v>5600</v>
      </c>
      <c r="H47" s="21">
        <v>5600</v>
      </c>
      <c r="I47" s="22">
        <f t="shared" si="2"/>
        <v>3.6444936402492633E-3</v>
      </c>
      <c r="J47"/>
      <c r="K47" s="4"/>
    </row>
    <row r="48" spans="1:11">
      <c r="A48" s="18" t="s">
        <v>65</v>
      </c>
      <c r="B48" s="19"/>
      <c r="C48" s="20"/>
      <c r="D48" s="20"/>
      <c r="E48" s="26" t="s">
        <v>79</v>
      </c>
      <c r="F48" s="46">
        <v>2</v>
      </c>
      <c r="G48" s="21">
        <v>3000</v>
      </c>
      <c r="H48" s="21">
        <v>6000</v>
      </c>
      <c r="I48" s="22">
        <f t="shared" si="2"/>
        <v>3.9048146145527823E-3</v>
      </c>
      <c r="J48"/>
      <c r="K48" s="4"/>
    </row>
    <row r="49" spans="1:11">
      <c r="A49" s="18" t="s">
        <v>66</v>
      </c>
      <c r="B49" s="19"/>
      <c r="C49" s="20"/>
      <c r="D49" s="20"/>
      <c r="E49" s="26" t="s">
        <v>79</v>
      </c>
      <c r="F49" s="46">
        <v>2</v>
      </c>
      <c r="G49" s="21">
        <v>3000</v>
      </c>
      <c r="H49" s="21">
        <v>6000</v>
      </c>
      <c r="I49" s="22">
        <f t="shared" si="2"/>
        <v>3.9048146145527823E-3</v>
      </c>
      <c r="J49" s="4"/>
      <c r="K49" s="4"/>
    </row>
    <row r="50" spans="1:11">
      <c r="A50" s="18" t="s">
        <v>101</v>
      </c>
      <c r="B50" s="19"/>
      <c r="C50" s="20"/>
      <c r="D50" s="20"/>
      <c r="E50" s="26" t="s">
        <v>82</v>
      </c>
      <c r="F50" s="46" t="s">
        <v>103</v>
      </c>
      <c r="G50" s="21">
        <v>13700</v>
      </c>
      <c r="H50" s="21">
        <v>20550</v>
      </c>
      <c r="I50" s="22">
        <f t="shared" si="2"/>
        <v>1.3373990054843278E-2</v>
      </c>
      <c r="J50" s="4"/>
      <c r="K50" s="4"/>
    </row>
    <row r="51" spans="1:11">
      <c r="A51" s="18" t="s">
        <v>70</v>
      </c>
      <c r="B51" s="19"/>
      <c r="C51" s="20"/>
      <c r="D51" s="20"/>
      <c r="E51" s="26" t="s">
        <v>79</v>
      </c>
      <c r="F51" s="46">
        <v>1</v>
      </c>
      <c r="G51" s="21">
        <v>3800</v>
      </c>
      <c r="H51" s="21">
        <v>3800</v>
      </c>
      <c r="I51" s="22">
        <f t="shared" si="2"/>
        <v>2.4730492558834288E-3</v>
      </c>
      <c r="J51" s="4"/>
      <c r="K51" s="4"/>
    </row>
    <row r="52" spans="1:11">
      <c r="A52" s="18" t="s">
        <v>72</v>
      </c>
      <c r="B52" s="19"/>
      <c r="C52" s="20"/>
      <c r="D52" s="20"/>
      <c r="E52" s="26" t="s">
        <v>79</v>
      </c>
      <c r="F52" s="46">
        <v>1</v>
      </c>
      <c r="G52" s="21">
        <v>6000</v>
      </c>
      <c r="H52" s="21">
        <v>6000</v>
      </c>
      <c r="I52" s="22">
        <f t="shared" si="2"/>
        <v>3.9048146145527823E-3</v>
      </c>
      <c r="J52" s="4"/>
      <c r="K52" s="4"/>
    </row>
    <row r="53" spans="1:11">
      <c r="A53" s="18" t="s">
        <v>73</v>
      </c>
      <c r="B53" s="19"/>
      <c r="C53" s="20"/>
      <c r="D53" s="20"/>
      <c r="E53" s="26" t="s">
        <v>82</v>
      </c>
      <c r="F53" s="46">
        <v>4</v>
      </c>
      <c r="G53" s="21">
        <v>500</v>
      </c>
      <c r="H53" s="21">
        <v>4000</v>
      </c>
      <c r="I53" s="22">
        <f t="shared" si="2"/>
        <v>2.6032097430351881E-3</v>
      </c>
      <c r="J53" s="4"/>
      <c r="K53" s="4"/>
    </row>
    <row r="54" spans="1:11">
      <c r="A54" s="18" t="s">
        <v>71</v>
      </c>
      <c r="B54" s="19"/>
      <c r="C54" s="20"/>
      <c r="D54" s="20"/>
      <c r="E54" s="26" t="s">
        <v>82</v>
      </c>
      <c r="F54" s="46">
        <v>3</v>
      </c>
      <c r="G54" s="21">
        <v>1000</v>
      </c>
      <c r="H54" s="21">
        <v>3000</v>
      </c>
      <c r="I54" s="22">
        <f t="shared" si="2"/>
        <v>1.9524073072763912E-3</v>
      </c>
      <c r="J54" s="4"/>
      <c r="K54" s="4"/>
    </row>
    <row r="55" spans="1:11">
      <c r="A55" s="18" t="s">
        <v>88</v>
      </c>
      <c r="B55" s="19"/>
      <c r="C55" s="20"/>
      <c r="D55" s="20"/>
      <c r="E55" s="26" t="s">
        <v>79</v>
      </c>
      <c r="F55" s="46">
        <v>3</v>
      </c>
      <c r="G55" s="21">
        <v>3800</v>
      </c>
      <c r="H55" s="21">
        <v>11400</v>
      </c>
      <c r="I55" s="22">
        <f t="shared" si="2"/>
        <v>7.4191477676502863E-3</v>
      </c>
      <c r="J55" s="4"/>
      <c r="K55" s="4"/>
    </row>
    <row r="56" spans="1:11">
      <c r="A56" s="18" t="s">
        <v>89</v>
      </c>
      <c r="B56" s="19"/>
      <c r="C56" s="20"/>
      <c r="D56" s="20"/>
      <c r="E56" s="26" t="s">
        <v>79</v>
      </c>
      <c r="F56" s="46">
        <v>3</v>
      </c>
      <c r="G56" s="21">
        <v>3800</v>
      </c>
      <c r="H56" s="21">
        <v>11400</v>
      </c>
      <c r="I56" s="22">
        <f t="shared" si="2"/>
        <v>7.4191477676502863E-3</v>
      </c>
      <c r="J56" s="4"/>
      <c r="K56" s="4"/>
    </row>
    <row r="57" spans="1:11">
      <c r="A57" s="18" t="s">
        <v>74</v>
      </c>
      <c r="B57" s="19"/>
      <c r="C57" s="20"/>
      <c r="D57" s="20"/>
      <c r="E57" s="26" t="s">
        <v>79</v>
      </c>
      <c r="F57" s="46">
        <v>3</v>
      </c>
      <c r="G57" s="21">
        <v>3600</v>
      </c>
      <c r="H57" s="21">
        <v>10800</v>
      </c>
      <c r="I57" s="22">
        <f t="shared" si="2"/>
        <v>7.028666306195008E-3</v>
      </c>
      <c r="J57" s="4"/>
      <c r="K57" s="4"/>
    </row>
    <row r="58" spans="1:11" ht="11.25" customHeight="1">
      <c r="G58" s="4"/>
      <c r="H58" s="4"/>
      <c r="I58" s="4"/>
      <c r="J58" s="4"/>
      <c r="K58" s="4"/>
    </row>
    <row r="59" spans="1:11">
      <c r="A59" s="30" t="s">
        <v>9</v>
      </c>
      <c r="B59" s="30"/>
      <c r="C59" s="30"/>
      <c r="D59" s="30"/>
      <c r="E59" s="31"/>
      <c r="F59" s="31"/>
      <c r="G59" s="32"/>
      <c r="H59" s="32">
        <f>SUM(H36:H57)</f>
        <v>756740</v>
      </c>
      <c r="I59" s="33">
        <f>+IF(H114=0,0,H59/$H$68)</f>
        <v>0</v>
      </c>
      <c r="J59" s="4"/>
      <c r="K59" s="4"/>
    </row>
    <row r="60" spans="1:11" ht="11.25" customHeight="1">
      <c r="G60" s="4"/>
      <c r="H60" s="4"/>
      <c r="I60" s="8"/>
      <c r="J60" s="4"/>
      <c r="K60" s="4"/>
    </row>
    <row r="61" spans="1:11">
      <c r="A61" s="18" t="s">
        <v>110</v>
      </c>
      <c r="B61" s="19"/>
      <c r="C61" s="20"/>
      <c r="D61" s="20" t="s">
        <v>111</v>
      </c>
      <c r="E61" s="14" t="s">
        <v>116</v>
      </c>
      <c r="F61" s="14">
        <v>50</v>
      </c>
      <c r="G61" s="21">
        <v>1000</v>
      </c>
      <c r="H61" s="21">
        <v>50000</v>
      </c>
      <c r="I61" s="22">
        <f>+IF(A61=0," ",H61/$H$68)</f>
        <v>3.254012178793985E-2</v>
      </c>
      <c r="J61" s="6"/>
      <c r="K61" s="4"/>
    </row>
    <row r="62" spans="1:11">
      <c r="A62" s="18"/>
      <c r="B62" s="19"/>
      <c r="C62" s="20"/>
      <c r="D62" s="20"/>
      <c r="E62" s="14"/>
      <c r="F62" s="14"/>
      <c r="G62" s="21"/>
      <c r="H62" s="21"/>
      <c r="I62" s="22" t="str">
        <f>+IF(A62=0," ",H62/$H$68)</f>
        <v xml:space="preserve"> </v>
      </c>
      <c r="J62" s="6"/>
      <c r="K62" s="4"/>
    </row>
    <row r="63" spans="1:11" ht="9.75" customHeight="1">
      <c r="G63" s="4"/>
      <c r="H63" s="4"/>
      <c r="I63" s="8"/>
      <c r="J63" s="4"/>
      <c r="K63" s="4"/>
    </row>
    <row r="64" spans="1:11">
      <c r="A64" s="30" t="s">
        <v>16</v>
      </c>
      <c r="B64" s="30"/>
      <c r="C64" s="30"/>
      <c r="D64" s="30"/>
      <c r="E64" s="31"/>
      <c r="F64" s="31"/>
      <c r="G64" s="32"/>
      <c r="H64" s="32">
        <f>SUM(H61:H63)</f>
        <v>50000</v>
      </c>
      <c r="I64" s="33">
        <f>+IF(H121=0,0,H64/$H$68)</f>
        <v>0</v>
      </c>
      <c r="J64" s="4"/>
      <c r="K64" s="4"/>
    </row>
    <row r="65" spans="1:11">
      <c r="A65" s="68"/>
      <c r="B65" s="68"/>
      <c r="C65" s="68"/>
      <c r="D65" s="68"/>
      <c r="E65" s="69"/>
      <c r="F65" s="69"/>
      <c r="G65" s="70"/>
      <c r="H65" s="70"/>
      <c r="I65" s="71"/>
      <c r="J65" s="4"/>
      <c r="K65" s="4"/>
    </row>
    <row r="66" spans="1:11">
      <c r="A66" s="30" t="s">
        <v>152</v>
      </c>
      <c r="B66" s="30"/>
      <c r="C66" s="30"/>
      <c r="D66" s="30"/>
      <c r="E66" s="74">
        <v>0.05</v>
      </c>
      <c r="F66" s="31"/>
      <c r="G66" s="32"/>
      <c r="H66" s="32">
        <f>(H16+H34+H59+H64)*E66</f>
        <v>73169.743999999992</v>
      </c>
      <c r="I66" s="33"/>
      <c r="J66" s="4"/>
      <c r="K66" s="4"/>
    </row>
    <row r="67" spans="1:11">
      <c r="A67" s="35"/>
      <c r="B67" s="35"/>
      <c r="C67" s="35"/>
      <c r="D67" s="35"/>
      <c r="E67" s="37"/>
      <c r="F67" s="37"/>
      <c r="G67" s="34"/>
      <c r="H67" s="34"/>
      <c r="I67" s="38"/>
      <c r="J67" s="4"/>
      <c r="K67" s="4"/>
    </row>
    <row r="68" spans="1:11">
      <c r="A68" s="39" t="s">
        <v>11</v>
      </c>
      <c r="B68" s="39"/>
      <c r="C68" s="39"/>
      <c r="D68" s="39"/>
      <c r="E68" s="40"/>
      <c r="F68" s="40"/>
      <c r="G68" s="41"/>
      <c r="H68" s="41">
        <f>+H16+H34+H59+H64+H66</f>
        <v>1536564.6239999998</v>
      </c>
      <c r="I68" s="42">
        <f>+IF(H123=0,0,H68/$H$68)</f>
        <v>0</v>
      </c>
      <c r="J68" s="4"/>
      <c r="K68" s="4"/>
    </row>
    <row r="69" spans="1:11" ht="8.25" customHeight="1" thickBot="1">
      <c r="G69" s="4"/>
      <c r="H69" s="4"/>
      <c r="I69" s="4"/>
      <c r="J69" s="4"/>
      <c r="K69" s="4"/>
    </row>
    <row r="70" spans="1:11" ht="15.75" thickBot="1">
      <c r="B70" s="4"/>
      <c r="E70" s="3" t="s">
        <v>15</v>
      </c>
      <c r="F70" s="1"/>
      <c r="G70" s="4">
        <f>+I3</f>
        <v>0</v>
      </c>
      <c r="H70" s="7">
        <f>+IF(H3=0,0,H68/H3)</f>
        <v>0</v>
      </c>
      <c r="I70" s="4"/>
      <c r="J70" s="4"/>
      <c r="K70" s="4"/>
    </row>
    <row r="71" spans="1:11">
      <c r="F71" s="3"/>
      <c r="G71" s="4"/>
      <c r="H71" s="4"/>
      <c r="I71" s="4"/>
      <c r="J71" s="4"/>
      <c r="K71" s="4"/>
    </row>
    <row r="72" spans="1:11">
      <c r="G72" s="4"/>
      <c r="H72" s="4"/>
      <c r="I72" s="4"/>
      <c r="J72" s="4"/>
      <c r="K72" s="4"/>
    </row>
    <row r="73" spans="1:11">
      <c r="G73" s="4"/>
      <c r="H73" s="4"/>
      <c r="I73" s="4"/>
      <c r="J73" s="4"/>
      <c r="K73" s="4"/>
    </row>
    <row r="74" spans="1:11">
      <c r="G74" s="4"/>
      <c r="H74" s="4"/>
      <c r="I74" s="4"/>
      <c r="J74" s="4"/>
      <c r="K74" s="4"/>
    </row>
    <row r="75" spans="1:11">
      <c r="G75" s="4"/>
      <c r="H75" s="4"/>
      <c r="I75" s="4"/>
      <c r="J75" s="4"/>
      <c r="K75" s="4"/>
    </row>
    <row r="76" spans="1:11">
      <c r="G76" s="4"/>
      <c r="H76" s="4"/>
      <c r="I76" s="4"/>
      <c r="J76" s="4"/>
      <c r="K76" s="4"/>
    </row>
    <row r="77" spans="1:11">
      <c r="G77" s="4"/>
      <c r="H77" s="4"/>
      <c r="I77" s="4"/>
      <c r="J77" s="4"/>
      <c r="K77" s="4"/>
    </row>
    <row r="78" spans="1:11">
      <c r="G78" s="4"/>
      <c r="H78" s="4"/>
      <c r="I78" s="4"/>
      <c r="J78" s="4"/>
      <c r="K78" s="4"/>
    </row>
    <row r="79" spans="1:11">
      <c r="G79" s="4"/>
      <c r="H79" s="4"/>
      <c r="I79" s="4"/>
      <c r="J79" s="4"/>
      <c r="K79" s="4"/>
    </row>
    <row r="80" spans="1:11">
      <c r="G80" s="4"/>
      <c r="H80" s="4"/>
      <c r="I80" s="4"/>
      <c r="J80" s="4"/>
      <c r="K80" s="4"/>
    </row>
    <row r="81" spans="7:11">
      <c r="G81" s="4"/>
      <c r="H81" s="4"/>
      <c r="I81" s="4"/>
      <c r="J81" s="4"/>
      <c r="K81" s="4"/>
    </row>
    <row r="82" spans="7:11">
      <c r="G82" s="4"/>
      <c r="H82" s="4"/>
      <c r="I82" s="4"/>
      <c r="J82" s="4"/>
      <c r="K82" s="4"/>
    </row>
    <row r="83" spans="7:11">
      <c r="G83" s="4"/>
      <c r="H83" s="4"/>
      <c r="I83" s="4"/>
      <c r="J83" s="4"/>
      <c r="K83" s="4"/>
    </row>
    <row r="84" spans="7:11">
      <c r="G84" s="4"/>
      <c r="H84" s="4"/>
      <c r="I84" s="4"/>
      <c r="J84" s="4"/>
      <c r="K84" s="4"/>
    </row>
    <row r="85" spans="7:11">
      <c r="G85" s="4"/>
      <c r="H85" s="4"/>
      <c r="I85" s="4"/>
      <c r="J85" s="4"/>
      <c r="K85" s="4"/>
    </row>
    <row r="86" spans="7:11">
      <c r="G86" s="4"/>
      <c r="H86" s="4"/>
      <c r="I86" s="4"/>
      <c r="J86" s="4"/>
      <c r="K86" s="4"/>
    </row>
    <row r="87" spans="7:11">
      <c r="G87" s="4"/>
      <c r="H87" s="4"/>
      <c r="I87" s="4"/>
      <c r="J87" s="4"/>
      <c r="K87" s="4"/>
    </row>
    <row r="88" spans="7:11">
      <c r="G88" s="4"/>
      <c r="H88" s="4"/>
      <c r="I88" s="4"/>
      <c r="J88" s="4"/>
      <c r="K88" s="4"/>
    </row>
    <row r="89" spans="7:11">
      <c r="G89" s="4"/>
      <c r="H89" s="4"/>
      <c r="I89" s="4"/>
      <c r="J89" s="4"/>
      <c r="K89" s="4"/>
    </row>
    <row r="90" spans="7:11">
      <c r="G90" s="4"/>
      <c r="H90" s="4"/>
      <c r="I90" s="4"/>
      <c r="J90" s="4"/>
      <c r="K90" s="4"/>
    </row>
    <row r="91" spans="7:11">
      <c r="G91" s="4"/>
      <c r="H91" s="4"/>
      <c r="I91" s="4"/>
      <c r="J91" s="4"/>
      <c r="K91" s="4"/>
    </row>
    <row r="92" spans="7:11">
      <c r="G92" s="4"/>
      <c r="H92" s="4"/>
      <c r="I92" s="4"/>
      <c r="J92" s="4"/>
      <c r="K92" s="4"/>
    </row>
    <row r="93" spans="7:11">
      <c r="G93" s="4"/>
      <c r="H93" s="4"/>
      <c r="I93" s="4"/>
      <c r="J93" s="4"/>
      <c r="K93" s="4"/>
    </row>
    <row r="94" spans="7:11">
      <c r="G94" s="4"/>
      <c r="H94" s="4"/>
      <c r="I94" s="4"/>
      <c r="J94" s="4"/>
      <c r="K94" s="4"/>
    </row>
    <row r="95" spans="7:11">
      <c r="G95" s="4"/>
      <c r="H95" s="4"/>
      <c r="I95" s="4"/>
      <c r="J95" s="4"/>
      <c r="K95" s="4"/>
    </row>
    <row r="96" spans="7:11">
      <c r="G96" s="4"/>
      <c r="H96" s="4"/>
      <c r="I96" s="4"/>
      <c r="J96" s="4"/>
      <c r="K96" s="4"/>
    </row>
    <row r="97" spans="7:11">
      <c r="G97" s="4"/>
      <c r="H97" s="4"/>
      <c r="I97" s="4"/>
      <c r="J97" s="4"/>
      <c r="K97" s="4"/>
    </row>
    <row r="98" spans="7:11">
      <c r="G98" s="4"/>
      <c r="H98" s="4"/>
      <c r="I98" s="4"/>
      <c r="J98" s="4"/>
      <c r="K98" s="4"/>
    </row>
    <row r="99" spans="7:11">
      <c r="G99" s="4"/>
      <c r="H99" s="4"/>
      <c r="I99" s="4"/>
      <c r="J99" s="4"/>
      <c r="K99" s="4"/>
    </row>
    <row r="100" spans="7:11">
      <c r="G100" s="4"/>
      <c r="H100" s="4"/>
      <c r="I100" s="4"/>
      <c r="J100" s="4"/>
      <c r="K100" s="4"/>
    </row>
    <row r="101" spans="7:11">
      <c r="G101" s="4"/>
      <c r="H101" s="4"/>
      <c r="I101" s="4"/>
      <c r="J101" s="4"/>
      <c r="K101" s="4"/>
    </row>
    <row r="102" spans="7:11">
      <c r="G102" s="4"/>
      <c r="H102" s="4"/>
      <c r="I102" s="4"/>
      <c r="J102" s="4"/>
      <c r="K102" s="4"/>
    </row>
    <row r="103" spans="7:11">
      <c r="G103" s="4"/>
      <c r="H103" s="4"/>
      <c r="I103" s="4"/>
      <c r="J103" s="4"/>
      <c r="K103" s="4"/>
    </row>
    <row r="104" spans="7:11">
      <c r="G104" s="4"/>
      <c r="H104" s="4"/>
      <c r="I104" s="4"/>
      <c r="J104" s="4"/>
      <c r="K104" s="4"/>
    </row>
    <row r="105" spans="7:11">
      <c r="G105" s="4"/>
      <c r="H105" s="4"/>
      <c r="I105" s="4"/>
      <c r="J105" s="4"/>
      <c r="K105" s="4"/>
    </row>
    <row r="106" spans="7:11">
      <c r="G106" s="4"/>
      <c r="H106" s="4"/>
      <c r="I106" s="4"/>
      <c r="J106" s="4"/>
      <c r="K106" s="4"/>
    </row>
    <row r="107" spans="7:11">
      <c r="G107" s="4"/>
      <c r="H107" s="4"/>
      <c r="I107" s="4"/>
      <c r="J107" s="4"/>
      <c r="K107" s="4"/>
    </row>
    <row r="108" spans="7:11">
      <c r="G108" s="4"/>
      <c r="H108" s="4"/>
      <c r="I108" s="4"/>
      <c r="J108" s="4"/>
      <c r="K108" s="4"/>
    </row>
    <row r="109" spans="7:11">
      <c r="G109" s="4"/>
      <c r="H109" s="4"/>
      <c r="I109" s="4"/>
      <c r="J109" s="4"/>
      <c r="K109" s="4"/>
    </row>
    <row r="110" spans="7:11">
      <c r="G110" s="4"/>
      <c r="H110" s="4"/>
      <c r="I110" s="4"/>
      <c r="J110" s="4"/>
      <c r="K110" s="4"/>
    </row>
    <row r="111" spans="7:11">
      <c r="G111" s="4"/>
      <c r="H111" s="4"/>
      <c r="I111" s="4"/>
      <c r="J111" s="4"/>
      <c r="K111" s="4"/>
    </row>
    <row r="112" spans="7:11">
      <c r="G112" s="4"/>
      <c r="H112" s="4"/>
      <c r="I112" s="4"/>
      <c r="J112" s="4"/>
      <c r="K112" s="4"/>
    </row>
    <row r="113" spans="7:11">
      <c r="G113" s="4"/>
      <c r="H113" s="4"/>
      <c r="I113" s="4"/>
      <c r="J113" s="4"/>
      <c r="K113" s="4"/>
    </row>
    <row r="114" spans="7:11">
      <c r="G114" s="4"/>
      <c r="H114" s="4"/>
      <c r="I114" s="4"/>
      <c r="J114" s="4"/>
      <c r="K114" s="4"/>
    </row>
    <row r="115" spans="7:11">
      <c r="G115" s="4"/>
      <c r="H115" s="4"/>
      <c r="I115" s="4"/>
      <c r="J115" s="4"/>
      <c r="K115" s="4"/>
    </row>
    <row r="116" spans="7:11">
      <c r="G116" s="4"/>
      <c r="H116" s="4"/>
      <c r="I116" s="4"/>
      <c r="J116" s="4"/>
      <c r="K116" s="4"/>
    </row>
    <row r="117" spans="7:11">
      <c r="G117" s="4"/>
      <c r="H117" s="4"/>
      <c r="I117" s="4"/>
      <c r="J117" s="4"/>
      <c r="K117" s="4"/>
    </row>
    <row r="118" spans="7:11">
      <c r="G118" s="4"/>
      <c r="H118" s="4"/>
      <c r="I118" s="4"/>
      <c r="J118" s="4"/>
      <c r="K118" s="4"/>
    </row>
    <row r="119" spans="7:11">
      <c r="G119" s="4"/>
      <c r="H119" s="4"/>
      <c r="I119" s="4"/>
      <c r="J119" s="4"/>
      <c r="K119" s="4"/>
    </row>
    <row r="120" spans="7:11">
      <c r="G120" s="4"/>
      <c r="H120" s="4"/>
      <c r="I120" s="4"/>
      <c r="J120" s="4"/>
      <c r="K120" s="4"/>
    </row>
    <row r="121" spans="7:11">
      <c r="G121" s="4"/>
      <c r="H121" s="4"/>
      <c r="I121" s="4"/>
      <c r="J121" s="4"/>
      <c r="K121" s="4"/>
    </row>
    <row r="122" spans="7:11">
      <c r="G122" s="4"/>
      <c r="H122" s="4"/>
      <c r="I122" s="4"/>
      <c r="J122" s="4"/>
      <c r="K122" s="4"/>
    </row>
    <row r="123" spans="7:11">
      <c r="G123" s="4"/>
      <c r="H123" s="4"/>
      <c r="I123" s="4"/>
      <c r="J123" s="4"/>
      <c r="K123" s="4"/>
    </row>
    <row r="124" spans="7:11">
      <c r="G124" s="4"/>
      <c r="H124" s="4"/>
      <c r="I124" s="4"/>
      <c r="J124" s="4"/>
      <c r="K124" s="4"/>
    </row>
    <row r="125" spans="7:11">
      <c r="G125" s="4"/>
      <c r="H125" s="4"/>
      <c r="I125" s="4"/>
      <c r="J125" s="4"/>
      <c r="K125" s="4"/>
    </row>
    <row r="126" spans="7:11">
      <c r="G126" s="4"/>
      <c r="H126" s="4"/>
      <c r="I126" s="4"/>
      <c r="J126" s="4"/>
      <c r="K126" s="4"/>
    </row>
    <row r="127" spans="7:11">
      <c r="G127" s="4"/>
      <c r="H127" s="4"/>
      <c r="I127" s="4"/>
      <c r="J127" s="4"/>
      <c r="K127" s="4"/>
    </row>
    <row r="128" spans="7:11">
      <c r="G128" s="4"/>
      <c r="H128" s="4"/>
      <c r="I128" s="4"/>
      <c r="J128" s="4"/>
      <c r="K128" s="4"/>
    </row>
    <row r="129" spans="7:11">
      <c r="G129" s="4"/>
      <c r="H129" s="4"/>
      <c r="I129" s="4"/>
      <c r="J129" s="4"/>
      <c r="K129" s="4"/>
    </row>
    <row r="130" spans="7:11">
      <c r="G130" s="4"/>
      <c r="H130" s="4"/>
      <c r="I130" s="4"/>
      <c r="J130" s="4"/>
      <c r="K130" s="4"/>
    </row>
    <row r="131" spans="7:11">
      <c r="G131" s="4"/>
      <c r="H131" s="4"/>
      <c r="I131" s="4"/>
      <c r="J131" s="4"/>
      <c r="K131" s="4"/>
    </row>
    <row r="132" spans="7:11">
      <c r="G132" s="4"/>
      <c r="H132" s="4"/>
      <c r="I132" s="4"/>
      <c r="J132" s="4"/>
      <c r="K132" s="4"/>
    </row>
    <row r="133" spans="7:11">
      <c r="G133" s="4"/>
      <c r="H133" s="4"/>
      <c r="I133" s="4"/>
      <c r="J133" s="4"/>
      <c r="K133" s="4"/>
    </row>
    <row r="134" spans="7:11">
      <c r="G134" s="4"/>
      <c r="H134" s="4"/>
      <c r="I134" s="4"/>
      <c r="J134" s="4"/>
      <c r="K134" s="4"/>
    </row>
    <row r="135" spans="7:11">
      <c r="G135" s="4"/>
      <c r="H135" s="4"/>
      <c r="I135" s="4"/>
      <c r="J135" s="4"/>
      <c r="K135" s="4"/>
    </row>
    <row r="136" spans="7:11">
      <c r="G136" s="4"/>
      <c r="H136" s="4"/>
      <c r="I136" s="4"/>
      <c r="J136" s="4"/>
      <c r="K136" s="4"/>
    </row>
    <row r="137" spans="7:11">
      <c r="G137" s="4"/>
      <c r="H137" s="4"/>
      <c r="I137" s="4"/>
      <c r="J137" s="4"/>
      <c r="K137" s="4"/>
    </row>
    <row r="138" spans="7:11">
      <c r="G138" s="4"/>
      <c r="H138" s="4"/>
      <c r="I138" s="4"/>
      <c r="J138" s="4"/>
      <c r="K138" s="4"/>
    </row>
    <row r="139" spans="7:11">
      <c r="G139" s="4"/>
      <c r="H139" s="4"/>
      <c r="I139" s="4"/>
      <c r="J139" s="4"/>
      <c r="K139" s="4"/>
    </row>
    <row r="140" spans="7:11">
      <c r="G140" s="4"/>
      <c r="H140" s="4"/>
      <c r="I140" s="4"/>
      <c r="J140" s="4"/>
      <c r="K140" s="4"/>
    </row>
    <row r="141" spans="7:11">
      <c r="G141" s="4"/>
      <c r="H141" s="4"/>
      <c r="I141" s="4"/>
      <c r="J141" s="4"/>
      <c r="K141" s="4"/>
    </row>
    <row r="142" spans="7:11">
      <c r="G142" s="4"/>
      <c r="H142" s="4"/>
      <c r="I142" s="4"/>
      <c r="J142" s="4"/>
      <c r="K142" s="4"/>
    </row>
    <row r="143" spans="7:11">
      <c r="G143" s="4"/>
      <c r="H143" s="4"/>
      <c r="I143" s="4"/>
      <c r="J143" s="4"/>
      <c r="K143" s="4"/>
    </row>
    <row r="144" spans="7:11">
      <c r="G144" s="4"/>
      <c r="H144" s="4"/>
      <c r="I144" s="4"/>
      <c r="J144" s="4"/>
      <c r="K144" s="4"/>
    </row>
    <row r="145" spans="7:11">
      <c r="G145" s="4"/>
      <c r="H145" s="4"/>
      <c r="I145" s="4"/>
      <c r="J145" s="4"/>
      <c r="K145" s="4"/>
    </row>
    <row r="146" spans="7:11">
      <c r="G146" s="4"/>
      <c r="H146" s="4"/>
      <c r="I146" s="4"/>
      <c r="J146" s="4"/>
      <c r="K146" s="4"/>
    </row>
    <row r="147" spans="7:11">
      <c r="G147" s="4"/>
      <c r="H147" s="4"/>
      <c r="I147" s="4"/>
      <c r="J147" s="4"/>
      <c r="K147" s="4"/>
    </row>
    <row r="148" spans="7:11">
      <c r="G148" s="4"/>
      <c r="H148" s="4"/>
      <c r="I148" s="4"/>
      <c r="J148" s="4"/>
      <c r="K148" s="4"/>
    </row>
    <row r="149" spans="7:11">
      <c r="G149" s="4"/>
      <c r="H149" s="4"/>
      <c r="I149" s="4"/>
      <c r="J149" s="4"/>
      <c r="K149" s="4"/>
    </row>
    <row r="150" spans="7:11">
      <c r="G150" s="4"/>
      <c r="H150" s="4"/>
      <c r="I150" s="4"/>
      <c r="J150" s="4"/>
      <c r="K150" s="4"/>
    </row>
    <row r="151" spans="7:11">
      <c r="G151" s="4"/>
      <c r="H151" s="4"/>
      <c r="I151" s="4"/>
      <c r="J151" s="4"/>
      <c r="K151" s="4"/>
    </row>
    <row r="152" spans="7:11">
      <c r="G152" s="4"/>
      <c r="H152" s="4"/>
      <c r="I152" s="4"/>
      <c r="J152" s="4"/>
      <c r="K152" s="4"/>
    </row>
    <row r="153" spans="7:11">
      <c r="G153" s="4"/>
      <c r="H153" s="4"/>
      <c r="I153" s="4"/>
      <c r="J153" s="4"/>
      <c r="K153" s="4"/>
    </row>
    <row r="154" spans="7:11">
      <c r="G154" s="4"/>
      <c r="H154" s="4"/>
      <c r="I154" s="4"/>
      <c r="J154" s="4"/>
      <c r="K154" s="4"/>
    </row>
    <row r="155" spans="7:11">
      <c r="G155" s="4"/>
      <c r="H155" s="4"/>
      <c r="I155" s="4"/>
      <c r="J155" s="4"/>
      <c r="K155" s="4"/>
    </row>
    <row r="156" spans="7:11">
      <c r="G156" s="4"/>
      <c r="H156" s="4"/>
      <c r="I156" s="4"/>
      <c r="J156" s="4"/>
      <c r="K156" s="4"/>
    </row>
    <row r="157" spans="7:11">
      <c r="G157" s="4"/>
      <c r="H157" s="4"/>
      <c r="I157" s="4"/>
      <c r="J157" s="4"/>
      <c r="K157" s="4"/>
    </row>
  </sheetData>
  <mergeCells count="3">
    <mergeCell ref="A1:I1"/>
    <mergeCell ref="B5:I5"/>
    <mergeCell ref="A7:C7"/>
  </mergeCells>
  <phoneticPr fontId="6" type="noConversion"/>
  <pageMargins left="0.59055118110236227" right="0.59055118110236227" top="0.39370078740157483" bottom="0.39370078740157483" header="0.31496062992125984" footer="0.31496062992125984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4"/>
  <sheetViews>
    <sheetView showGridLines="0" topLeftCell="A43" zoomScaleNormal="100" workbookViewId="0">
      <selection activeCell="D57" sqref="D57"/>
    </sheetView>
  </sheetViews>
  <sheetFormatPr baseColWidth="10" defaultRowHeight="15"/>
  <cols>
    <col min="1" max="1" width="22.5703125" style="1" customWidth="1"/>
    <col min="2" max="2" width="12.85546875" style="1" customWidth="1"/>
    <col min="3" max="3" width="10.42578125" style="1" customWidth="1"/>
    <col min="4" max="4" width="30" style="1" customWidth="1"/>
    <col min="5" max="5" width="15.28515625" style="2" customWidth="1"/>
    <col min="6" max="6" width="11.28515625" style="2" customWidth="1"/>
    <col min="7" max="7" width="12.7109375" style="1" customWidth="1"/>
    <col min="8" max="8" width="13" style="1" bestFit="1" customWidth="1"/>
    <col min="9" max="9" width="11" style="1" customWidth="1"/>
    <col min="10" max="10" width="13" style="1" customWidth="1"/>
    <col min="11" max="16384" width="11.42578125" style="1"/>
  </cols>
  <sheetData>
    <row r="1" spans="1:11">
      <c r="A1" s="78" t="s">
        <v>12</v>
      </c>
      <c r="B1" s="79"/>
      <c r="C1" s="79"/>
      <c r="D1" s="79"/>
      <c r="E1" s="79"/>
      <c r="F1" s="79"/>
      <c r="G1" s="79"/>
      <c r="H1" s="79"/>
      <c r="I1" s="80"/>
    </row>
    <row r="2" spans="1:11" ht="10.5" customHeight="1"/>
    <row r="3" spans="1:11">
      <c r="A3" s="1" t="s">
        <v>19</v>
      </c>
      <c r="B3" s="18" t="s">
        <v>44</v>
      </c>
      <c r="C3" s="23"/>
      <c r="D3" s="23"/>
      <c r="E3" s="19"/>
      <c r="F3" s="20"/>
      <c r="G3" s="3" t="s">
        <v>4</v>
      </c>
      <c r="H3" s="21"/>
      <c r="I3" s="21"/>
      <c r="J3" s="4"/>
      <c r="K3" s="4"/>
    </row>
    <row r="4" spans="1:11">
      <c r="A4" s="1" t="s">
        <v>0</v>
      </c>
      <c r="B4" s="24" t="s">
        <v>45</v>
      </c>
      <c r="C4" s="25"/>
      <c r="D4" s="29"/>
      <c r="E4" s="1"/>
      <c r="F4" s="1" t="s">
        <v>18</v>
      </c>
      <c r="H4" s="17" t="s">
        <v>115</v>
      </c>
      <c r="I4" s="4"/>
      <c r="J4" s="4"/>
      <c r="K4" s="4"/>
    </row>
    <row r="5" spans="1:11">
      <c r="A5" s="1" t="s">
        <v>14</v>
      </c>
      <c r="B5" s="81" t="s">
        <v>150</v>
      </c>
      <c r="C5" s="82"/>
      <c r="D5" s="82"/>
      <c r="E5" s="82"/>
      <c r="F5" s="82"/>
      <c r="G5" s="82"/>
      <c r="H5" s="82"/>
      <c r="I5" s="83"/>
      <c r="J5" s="4"/>
      <c r="K5" s="4"/>
    </row>
    <row r="6" spans="1:11" ht="8.25" customHeight="1">
      <c r="F6" s="3"/>
      <c r="G6" s="4"/>
      <c r="H6" s="4"/>
      <c r="I6" s="4"/>
      <c r="J6" s="4"/>
      <c r="K6" s="4"/>
    </row>
    <row r="7" spans="1:11">
      <c r="A7" s="84" t="s">
        <v>20</v>
      </c>
      <c r="B7" s="85"/>
      <c r="C7" s="85"/>
      <c r="D7" s="5" t="s">
        <v>17</v>
      </c>
      <c r="E7" s="5" t="s">
        <v>1</v>
      </c>
      <c r="F7" s="5" t="s">
        <v>2</v>
      </c>
      <c r="G7" s="5" t="s">
        <v>8</v>
      </c>
      <c r="H7" s="5" t="s">
        <v>3</v>
      </c>
      <c r="I7" s="5" t="s">
        <v>10</v>
      </c>
      <c r="J7" s="4"/>
      <c r="K7" s="4"/>
    </row>
    <row r="8" spans="1:11" ht="3.75" customHeight="1">
      <c r="E8" s="1"/>
      <c r="F8" s="1"/>
      <c r="K8" s="4"/>
    </row>
    <row r="9" spans="1:11">
      <c r="A9" s="18"/>
      <c r="B9" s="19"/>
      <c r="C9" s="20"/>
      <c r="D9" s="20"/>
      <c r="E9" s="14"/>
      <c r="F9" s="14"/>
      <c r="G9" s="21"/>
      <c r="H9" s="21"/>
      <c r="I9" s="22" t="str">
        <f t="shared" ref="I9:I17" si="0">+IF(A9=0," ",H9/$H$75)</f>
        <v xml:space="preserve"> </v>
      </c>
      <c r="J9" s="4"/>
      <c r="K9" s="4"/>
    </row>
    <row r="10" spans="1:11">
      <c r="A10" s="18"/>
      <c r="B10" s="19"/>
      <c r="C10" s="20"/>
      <c r="D10" s="20"/>
      <c r="E10" s="14"/>
      <c r="F10" s="14"/>
      <c r="G10" s="21"/>
      <c r="H10" s="21"/>
      <c r="I10" s="22" t="str">
        <f t="shared" si="0"/>
        <v xml:space="preserve"> </v>
      </c>
      <c r="J10" s="4"/>
      <c r="K10" s="4"/>
    </row>
    <row r="11" spans="1:11">
      <c r="A11" s="18"/>
      <c r="B11" s="19"/>
      <c r="C11" s="20"/>
      <c r="D11" s="20"/>
      <c r="E11" s="14"/>
      <c r="F11" s="14"/>
      <c r="G11" s="21"/>
      <c r="H11" s="21"/>
      <c r="I11" s="22" t="str">
        <f t="shared" si="0"/>
        <v xml:space="preserve"> </v>
      </c>
      <c r="J11" s="4"/>
      <c r="K11" s="4"/>
    </row>
    <row r="12" spans="1:11">
      <c r="A12" s="18"/>
      <c r="B12" s="19"/>
      <c r="C12" s="20"/>
      <c r="D12" s="20"/>
      <c r="E12" s="14"/>
      <c r="F12" s="14"/>
      <c r="G12" s="21"/>
      <c r="H12" s="21"/>
      <c r="I12" s="22" t="str">
        <f t="shared" si="0"/>
        <v xml:space="preserve"> </v>
      </c>
      <c r="J12" s="4"/>
      <c r="K12" s="4"/>
    </row>
    <row r="13" spans="1:11">
      <c r="A13" s="18"/>
      <c r="B13" s="19"/>
      <c r="C13" s="20"/>
      <c r="D13" s="20"/>
      <c r="E13" s="14"/>
      <c r="F13" s="14"/>
      <c r="G13" s="21"/>
      <c r="H13" s="21"/>
      <c r="I13" s="22" t="str">
        <f t="shared" si="0"/>
        <v xml:space="preserve"> </v>
      </c>
      <c r="J13" s="4"/>
      <c r="K13" s="4"/>
    </row>
    <row r="14" spans="1:11">
      <c r="A14" s="18"/>
      <c r="B14" s="19"/>
      <c r="C14" s="20"/>
      <c r="D14" s="20"/>
      <c r="E14" s="14"/>
      <c r="F14" s="14"/>
      <c r="G14" s="21"/>
      <c r="H14" s="21"/>
      <c r="I14" s="22" t="str">
        <f t="shared" si="0"/>
        <v xml:space="preserve"> </v>
      </c>
      <c r="J14" s="4"/>
      <c r="K14" s="4"/>
    </row>
    <row r="15" spans="1:11">
      <c r="A15" s="18"/>
      <c r="B15" s="19"/>
      <c r="C15" s="20"/>
      <c r="D15" s="20"/>
      <c r="E15" s="14"/>
      <c r="F15" s="14"/>
      <c r="G15" s="21"/>
      <c r="H15" s="21"/>
      <c r="I15" s="22" t="str">
        <f t="shared" si="0"/>
        <v xml:space="preserve"> </v>
      </c>
      <c r="J15" s="4"/>
      <c r="K15" s="4"/>
    </row>
    <row r="16" spans="1:11">
      <c r="A16" s="18"/>
      <c r="B16" s="19"/>
      <c r="C16" s="20"/>
      <c r="D16" s="20"/>
      <c r="E16" s="14"/>
      <c r="F16" s="14"/>
      <c r="G16" s="21"/>
      <c r="H16" s="21"/>
      <c r="I16" s="22" t="str">
        <f t="shared" si="0"/>
        <v xml:space="preserve"> </v>
      </c>
      <c r="J16" s="4"/>
      <c r="K16" s="4"/>
    </row>
    <row r="17" spans="1:11">
      <c r="A17" s="18"/>
      <c r="B17" s="19"/>
      <c r="C17" s="20"/>
      <c r="D17" s="20"/>
      <c r="E17" s="14"/>
      <c r="F17" s="14"/>
      <c r="G17" s="21"/>
      <c r="H17" s="21"/>
      <c r="I17" s="22" t="str">
        <f t="shared" si="0"/>
        <v xml:space="preserve"> </v>
      </c>
      <c r="J17" s="4"/>
      <c r="K17" s="4"/>
    </row>
    <row r="18" spans="1:11" ht="6.75" customHeight="1">
      <c r="G18" s="4"/>
      <c r="H18" s="4"/>
      <c r="I18" s="8"/>
      <c r="J18" s="4"/>
      <c r="K18" s="4"/>
    </row>
    <row r="19" spans="1:11">
      <c r="A19" s="30" t="s">
        <v>13</v>
      </c>
      <c r="B19" s="30"/>
      <c r="C19" s="30"/>
      <c r="D19" s="30"/>
      <c r="E19" s="31"/>
      <c r="F19" s="31"/>
      <c r="G19" s="32"/>
      <c r="H19" s="32">
        <f>SUM(H9:H17)</f>
        <v>0</v>
      </c>
      <c r="I19" s="33">
        <f>+IF(H75=0,0,H19/$H$75)</f>
        <v>0</v>
      </c>
      <c r="J19" s="4"/>
      <c r="K19" s="4"/>
    </row>
    <row r="20" spans="1:11" ht="9.75" customHeight="1">
      <c r="G20" s="4"/>
      <c r="H20" s="4"/>
      <c r="I20" s="8"/>
      <c r="J20" s="4"/>
      <c r="K20" s="4"/>
    </row>
    <row r="21" spans="1:11">
      <c r="A21" s="43" t="s">
        <v>32</v>
      </c>
      <c r="B21" s="44"/>
      <c r="C21" s="45"/>
      <c r="D21" s="45" t="s">
        <v>22</v>
      </c>
      <c r="E21" s="46" t="s">
        <v>23</v>
      </c>
      <c r="F21" s="46">
        <v>9</v>
      </c>
      <c r="G21" s="47">
        <v>8944</v>
      </c>
      <c r="H21" s="47">
        <v>80496</v>
      </c>
      <c r="I21" s="22">
        <f t="shared" ref="I21:I39" si="1">+IF(A21=0," ",H21/$H$75)</f>
        <v>5.0811388489514671E-2</v>
      </c>
      <c r="J21" s="4"/>
      <c r="K21" s="4"/>
    </row>
    <row r="22" spans="1:11">
      <c r="A22" s="43" t="s">
        <v>37</v>
      </c>
      <c r="B22" s="44"/>
      <c r="C22" s="45"/>
      <c r="D22" s="45" t="s">
        <v>36</v>
      </c>
      <c r="E22" s="46" t="s">
        <v>23</v>
      </c>
      <c r="F22" s="46">
        <v>4</v>
      </c>
      <c r="G22" s="47">
        <v>8944</v>
      </c>
      <c r="H22" s="47">
        <v>35776</v>
      </c>
      <c r="I22" s="22">
        <f t="shared" si="1"/>
        <v>2.2582839328673186E-2</v>
      </c>
      <c r="J22" s="4"/>
      <c r="K22" s="4"/>
    </row>
    <row r="23" spans="1:11">
      <c r="A23" s="43" t="s">
        <v>41</v>
      </c>
      <c r="B23" s="44"/>
      <c r="C23" s="45"/>
      <c r="D23" s="45" t="s">
        <v>36</v>
      </c>
      <c r="E23" s="46" t="s">
        <v>23</v>
      </c>
      <c r="F23" s="46">
        <v>4</v>
      </c>
      <c r="G23" s="47">
        <v>8944</v>
      </c>
      <c r="H23" s="47">
        <v>35776</v>
      </c>
      <c r="I23" s="22">
        <f t="shared" si="1"/>
        <v>2.2582839328673186E-2</v>
      </c>
      <c r="J23" s="4"/>
      <c r="K23" s="4"/>
    </row>
    <row r="24" spans="1:11">
      <c r="A24" s="43" t="s">
        <v>35</v>
      </c>
      <c r="B24" s="44"/>
      <c r="C24" s="45"/>
      <c r="D24" s="45" t="s">
        <v>36</v>
      </c>
      <c r="E24" s="46" t="s">
        <v>23</v>
      </c>
      <c r="F24" s="46">
        <v>6</v>
      </c>
      <c r="G24" s="47">
        <v>8944</v>
      </c>
      <c r="H24" s="47">
        <v>53664</v>
      </c>
      <c r="I24" s="22">
        <f t="shared" si="1"/>
        <v>3.3874258993009783E-2</v>
      </c>
      <c r="J24" s="4"/>
      <c r="K24" s="4"/>
    </row>
    <row r="25" spans="1:11">
      <c r="A25" s="43" t="s">
        <v>38</v>
      </c>
      <c r="B25" s="44"/>
      <c r="C25" s="45"/>
      <c r="D25" s="45" t="s">
        <v>39</v>
      </c>
      <c r="E25" s="46" t="s">
        <v>23</v>
      </c>
      <c r="F25" s="46">
        <v>4</v>
      </c>
      <c r="G25" s="47">
        <v>8944</v>
      </c>
      <c r="H25" s="47">
        <v>35776</v>
      </c>
      <c r="I25" s="22">
        <f t="shared" si="1"/>
        <v>2.2582839328673186E-2</v>
      </c>
      <c r="J25" s="4"/>
      <c r="K25" s="4"/>
    </row>
    <row r="26" spans="1:11">
      <c r="A26" s="43" t="s">
        <v>40</v>
      </c>
      <c r="B26" s="44"/>
      <c r="C26" s="45"/>
      <c r="D26" s="45" t="s">
        <v>39</v>
      </c>
      <c r="E26" s="46" t="s">
        <v>23</v>
      </c>
      <c r="F26" s="46">
        <v>5</v>
      </c>
      <c r="G26" s="47">
        <v>8944</v>
      </c>
      <c r="H26" s="47">
        <v>44720</v>
      </c>
      <c r="I26" s="22">
        <f t="shared" si="1"/>
        <v>2.8228549160841485E-2</v>
      </c>
      <c r="J26" s="4"/>
      <c r="K26" s="4"/>
    </row>
    <row r="27" spans="1:11">
      <c r="A27" s="43" t="s">
        <v>107</v>
      </c>
      <c r="B27" s="44"/>
      <c r="C27" s="45"/>
      <c r="D27" s="45" t="s">
        <v>34</v>
      </c>
      <c r="E27" s="46" t="s">
        <v>23</v>
      </c>
      <c r="F27" s="46">
        <v>3</v>
      </c>
      <c r="G27" s="47">
        <v>8944</v>
      </c>
      <c r="H27" s="47">
        <v>26832</v>
      </c>
      <c r="I27" s="22">
        <f t="shared" si="1"/>
        <v>1.6937129496504891E-2</v>
      </c>
      <c r="J27" s="4"/>
      <c r="K27" s="4"/>
    </row>
    <row r="28" spans="1:11">
      <c r="A28" s="43" t="s">
        <v>33</v>
      </c>
      <c r="B28" s="44"/>
      <c r="C28" s="45"/>
      <c r="D28" s="45" t="s">
        <v>34</v>
      </c>
      <c r="E28" s="46" t="s">
        <v>23</v>
      </c>
      <c r="F28" s="46">
        <v>6</v>
      </c>
      <c r="G28" s="47">
        <v>8944</v>
      </c>
      <c r="H28" s="47">
        <v>53664</v>
      </c>
      <c r="I28" s="22">
        <f t="shared" si="1"/>
        <v>3.3874258993009783E-2</v>
      </c>
      <c r="J28" s="4"/>
      <c r="K28" s="4"/>
    </row>
    <row r="29" spans="1:11">
      <c r="A29" s="43" t="s">
        <v>42</v>
      </c>
      <c r="B29" s="44"/>
      <c r="C29" s="45"/>
      <c r="D29" s="45" t="s">
        <v>34</v>
      </c>
      <c r="E29" s="46" t="s">
        <v>23</v>
      </c>
      <c r="F29" s="46">
        <v>8</v>
      </c>
      <c r="G29" s="47">
        <v>8944</v>
      </c>
      <c r="H29" s="47">
        <v>64000</v>
      </c>
      <c r="I29" s="22">
        <f t="shared" si="1"/>
        <v>4.0398639228395684E-2</v>
      </c>
      <c r="J29" s="4"/>
      <c r="K29" s="4"/>
    </row>
    <row r="30" spans="1:11">
      <c r="A30" s="43" t="s">
        <v>99</v>
      </c>
      <c r="B30" s="44"/>
      <c r="C30" s="45"/>
      <c r="D30" s="45" t="s">
        <v>34</v>
      </c>
      <c r="E30" s="46" t="s">
        <v>23</v>
      </c>
      <c r="F30" s="46">
        <v>3</v>
      </c>
      <c r="G30" s="47">
        <v>8944</v>
      </c>
      <c r="H30" s="47">
        <v>26832</v>
      </c>
      <c r="I30" s="22">
        <f t="shared" si="1"/>
        <v>1.6937129496504891E-2</v>
      </c>
      <c r="J30" s="4"/>
      <c r="K30" s="4"/>
    </row>
    <row r="31" spans="1:11">
      <c r="A31" s="43" t="s">
        <v>60</v>
      </c>
      <c r="B31" s="44"/>
      <c r="C31" s="45"/>
      <c r="D31" s="45" t="s">
        <v>34</v>
      </c>
      <c r="E31" s="46" t="s">
        <v>23</v>
      </c>
      <c r="F31" s="46"/>
      <c r="G31" s="47"/>
      <c r="H31" s="47"/>
      <c r="I31" s="22">
        <f t="shared" si="1"/>
        <v>0</v>
      </c>
      <c r="J31" s="4"/>
      <c r="K31" s="4"/>
    </row>
    <row r="32" spans="1:11">
      <c r="A32" s="43" t="s">
        <v>108</v>
      </c>
      <c r="B32" s="44"/>
      <c r="C32" s="45"/>
      <c r="D32" s="45" t="s">
        <v>117</v>
      </c>
      <c r="E32" s="46" t="s">
        <v>23</v>
      </c>
      <c r="F32" s="46">
        <v>15</v>
      </c>
      <c r="G32" s="47">
        <v>8944</v>
      </c>
      <c r="H32" s="47">
        <v>134160</v>
      </c>
      <c r="I32" s="22">
        <f t="shared" si="1"/>
        <v>8.4685647482524454E-2</v>
      </c>
      <c r="J32" s="4"/>
      <c r="K32" s="4"/>
    </row>
    <row r="33" spans="1:11">
      <c r="A33" s="43"/>
      <c r="B33" s="44"/>
      <c r="C33" s="45"/>
      <c r="D33" s="45"/>
      <c r="E33" s="46"/>
      <c r="F33" s="46"/>
      <c r="G33" s="47"/>
      <c r="H33" s="47"/>
      <c r="I33" s="22" t="str">
        <f t="shared" si="1"/>
        <v xml:space="preserve"> </v>
      </c>
      <c r="J33" s="4"/>
      <c r="K33" s="4"/>
    </row>
    <row r="34" spans="1:11">
      <c r="A34" s="43"/>
      <c r="B34" s="44"/>
      <c r="C34" s="45"/>
      <c r="D34" s="45"/>
      <c r="E34" s="46"/>
      <c r="F34" s="46"/>
      <c r="G34" s="47"/>
      <c r="H34" s="47"/>
      <c r="I34" s="22" t="str">
        <f t="shared" si="1"/>
        <v xml:space="preserve"> </v>
      </c>
      <c r="J34" s="4"/>
      <c r="K34" s="4"/>
    </row>
    <row r="35" spans="1:11">
      <c r="A35" s="43"/>
      <c r="B35" s="44"/>
      <c r="C35" s="45"/>
      <c r="D35" s="45"/>
      <c r="E35" s="46"/>
      <c r="F35" s="46"/>
      <c r="G35" s="47"/>
      <c r="H35" s="47"/>
      <c r="I35" s="22" t="str">
        <f t="shared" si="1"/>
        <v xml:space="preserve"> </v>
      </c>
      <c r="J35" s="4"/>
      <c r="K35" s="4"/>
    </row>
    <row r="36" spans="1:11">
      <c r="A36" s="43"/>
      <c r="B36" s="44"/>
      <c r="C36" s="45"/>
      <c r="D36" s="45"/>
      <c r="E36" s="46"/>
      <c r="F36" s="46"/>
      <c r="G36" s="47"/>
      <c r="H36" s="47"/>
      <c r="I36" s="22" t="str">
        <f t="shared" si="1"/>
        <v xml:space="preserve"> </v>
      </c>
      <c r="J36" s="4"/>
      <c r="K36" s="4"/>
    </row>
    <row r="37" spans="1:11">
      <c r="A37" s="43"/>
      <c r="B37" s="44"/>
      <c r="C37" s="45"/>
      <c r="D37" s="45"/>
      <c r="E37" s="46"/>
      <c r="F37" s="46"/>
      <c r="G37" s="47"/>
      <c r="H37" s="47"/>
      <c r="I37" s="22" t="str">
        <f t="shared" si="1"/>
        <v xml:space="preserve"> </v>
      </c>
      <c r="J37" s="4"/>
      <c r="K37" s="4"/>
    </row>
    <row r="38" spans="1:11">
      <c r="A38" s="43"/>
      <c r="B38" s="44"/>
      <c r="C38" s="45"/>
      <c r="D38" s="45"/>
      <c r="E38" s="46"/>
      <c r="F38" s="46"/>
      <c r="G38" s="47"/>
      <c r="H38" s="47"/>
      <c r="I38" s="22" t="str">
        <f t="shared" si="1"/>
        <v xml:space="preserve"> </v>
      </c>
      <c r="J38" s="4"/>
      <c r="K38" s="4"/>
    </row>
    <row r="39" spans="1:11">
      <c r="A39" s="18"/>
      <c r="B39" s="19"/>
      <c r="C39" s="20"/>
      <c r="D39" s="20"/>
      <c r="E39" s="14"/>
      <c r="F39" s="16"/>
      <c r="G39" s="21"/>
      <c r="H39" s="21"/>
      <c r="I39" s="22" t="str">
        <f t="shared" si="1"/>
        <v xml:space="preserve"> </v>
      </c>
      <c r="J39" s="4"/>
      <c r="K39" s="4"/>
    </row>
    <row r="40" spans="1:11" ht="8.25" customHeight="1">
      <c r="F40" s="11"/>
      <c r="G40" s="4"/>
      <c r="H40" s="4"/>
      <c r="I40" s="8"/>
      <c r="J40" s="4"/>
      <c r="K40" s="4"/>
    </row>
    <row r="41" spans="1:11">
      <c r="A41" s="30" t="s">
        <v>6</v>
      </c>
      <c r="B41" s="30"/>
      <c r="C41" s="30"/>
      <c r="D41" s="30"/>
      <c r="E41" s="31"/>
      <c r="F41" s="31"/>
      <c r="G41" s="32"/>
      <c r="H41" s="32">
        <f>SUM(H21:H39)</f>
        <v>591696</v>
      </c>
      <c r="I41" s="33">
        <f>+IF(H86=0,0,H41/$H$75)</f>
        <v>0</v>
      </c>
      <c r="J41" s="13"/>
      <c r="K41" s="4"/>
    </row>
    <row r="42" spans="1:11">
      <c r="A42" s="30" t="s">
        <v>5</v>
      </c>
      <c r="B42" s="30"/>
      <c r="C42" s="30"/>
      <c r="D42" s="30"/>
      <c r="E42" s="36">
        <f>0.2517+0.0833+0.0417+0.0533+0.04</f>
        <v>0.47</v>
      </c>
      <c r="F42" s="31"/>
      <c r="G42" s="32"/>
      <c r="H42" s="32">
        <f>+H41*E42</f>
        <v>278097.12</v>
      </c>
      <c r="I42" s="33">
        <f>+IF(H87=0,0,H42/$H$75)</f>
        <v>0</v>
      </c>
      <c r="J42" s="4"/>
      <c r="K42" s="4"/>
    </row>
    <row r="43" spans="1:11">
      <c r="A43" s="30" t="s">
        <v>7</v>
      </c>
      <c r="B43" s="30"/>
      <c r="C43" s="30"/>
      <c r="D43" s="30"/>
      <c r="E43" s="31"/>
      <c r="F43" s="31"/>
      <c r="G43" s="32"/>
      <c r="H43" s="32">
        <f>+H41+H42</f>
        <v>869793.12</v>
      </c>
      <c r="I43" s="33">
        <f>+IF(H88=0,0,H43/$H$75)</f>
        <v>0</v>
      </c>
      <c r="J43" s="4"/>
      <c r="K43" s="4"/>
    </row>
    <row r="44" spans="1:11" ht="9.75" customHeight="1">
      <c r="G44" s="4"/>
      <c r="H44" s="4"/>
      <c r="I44" s="8"/>
      <c r="J44" s="4"/>
      <c r="K44" s="12"/>
    </row>
    <row r="45" spans="1:11">
      <c r="A45" s="18" t="s">
        <v>68</v>
      </c>
      <c r="B45" s="19"/>
      <c r="C45" s="20"/>
      <c r="D45" s="20"/>
      <c r="E45" s="14" t="s">
        <v>78</v>
      </c>
      <c r="F45" s="46">
        <v>10</v>
      </c>
      <c r="G45" s="21">
        <v>18000</v>
      </c>
      <c r="H45" s="21">
        <v>180000</v>
      </c>
      <c r="I45" s="22">
        <f t="shared" ref="I45:I65" si="2">+IF(A45=0," ",H45/$H$75)</f>
        <v>0.11362117282986287</v>
      </c>
      <c r="J45" s="4"/>
      <c r="K45" s="4"/>
    </row>
    <row r="46" spans="1:11">
      <c r="A46" s="18" t="s">
        <v>63</v>
      </c>
      <c r="B46" s="19"/>
      <c r="C46" s="20"/>
      <c r="D46" s="20"/>
      <c r="E46" s="26" t="s">
        <v>78</v>
      </c>
      <c r="F46" s="46">
        <v>2</v>
      </c>
      <c r="G46" s="27">
        <v>11800</v>
      </c>
      <c r="H46" s="21">
        <v>23600</v>
      </c>
      <c r="I46" s="22">
        <f t="shared" si="2"/>
        <v>1.4896998215470908E-2</v>
      </c>
      <c r="J46" s="4"/>
      <c r="K46" s="4"/>
    </row>
    <row r="47" spans="1:11">
      <c r="A47" s="18" t="s">
        <v>69</v>
      </c>
      <c r="B47" s="19"/>
      <c r="C47" s="20"/>
      <c r="D47" s="20"/>
      <c r="E47" s="26" t="s">
        <v>78</v>
      </c>
      <c r="F47" s="46">
        <v>12</v>
      </c>
      <c r="G47" s="27">
        <v>5000</v>
      </c>
      <c r="H47" s="21">
        <v>60000</v>
      </c>
      <c r="I47" s="22">
        <f t="shared" si="2"/>
        <v>3.7873724276620953E-2</v>
      </c>
      <c r="J47" s="4"/>
      <c r="K47" s="4"/>
    </row>
    <row r="48" spans="1:11">
      <c r="A48" s="18" t="s">
        <v>62</v>
      </c>
      <c r="B48" s="19"/>
      <c r="C48" s="20"/>
      <c r="D48" s="20"/>
      <c r="E48" s="26" t="s">
        <v>79</v>
      </c>
      <c r="F48" s="46" t="s">
        <v>103</v>
      </c>
      <c r="G48" s="27">
        <v>33770</v>
      </c>
      <c r="H48" s="27">
        <v>50620</v>
      </c>
      <c r="I48" s="22">
        <f t="shared" si="2"/>
        <v>3.1952798714709213E-2</v>
      </c>
      <c r="J48" s="4"/>
      <c r="K48" s="9"/>
    </row>
    <row r="49" spans="1:11">
      <c r="A49" s="18" t="s">
        <v>80</v>
      </c>
      <c r="B49" s="19"/>
      <c r="C49" s="20"/>
      <c r="D49" s="20"/>
      <c r="E49" s="26" t="s">
        <v>79</v>
      </c>
      <c r="F49" s="46">
        <v>1</v>
      </c>
      <c r="G49" s="27">
        <v>12000</v>
      </c>
      <c r="H49" s="21">
        <v>12000</v>
      </c>
      <c r="I49" s="22">
        <f t="shared" si="2"/>
        <v>7.5747448553241913E-3</v>
      </c>
      <c r="J49" s="4"/>
      <c r="K49" s="9"/>
    </row>
    <row r="50" spans="1:11">
      <c r="A50" s="18" t="s">
        <v>83</v>
      </c>
      <c r="B50" s="19"/>
      <c r="C50" s="20"/>
      <c r="D50" s="20"/>
      <c r="E50" s="26" t="s">
        <v>82</v>
      </c>
      <c r="F50" s="46">
        <v>4</v>
      </c>
      <c r="G50" s="27">
        <v>8000</v>
      </c>
      <c r="H50" s="21">
        <v>32000</v>
      </c>
      <c r="I50" s="22">
        <f t="shared" si="2"/>
        <v>2.0199319614197842E-2</v>
      </c>
      <c r="J50" s="4"/>
      <c r="K50" s="9"/>
    </row>
    <row r="51" spans="1:11">
      <c r="A51" s="18" t="s">
        <v>84</v>
      </c>
      <c r="B51" s="19"/>
      <c r="C51" s="20"/>
      <c r="D51" s="20"/>
      <c r="E51" s="26" t="s">
        <v>79</v>
      </c>
      <c r="F51" s="46">
        <v>2</v>
      </c>
      <c r="G51" s="27">
        <v>7200</v>
      </c>
      <c r="H51" s="21">
        <v>14400</v>
      </c>
      <c r="I51" s="22">
        <f t="shared" si="2"/>
        <v>9.0896938263890295E-3</v>
      </c>
      <c r="J51" s="4"/>
      <c r="K51" s="4"/>
    </row>
    <row r="52" spans="1:11">
      <c r="A52" s="18" t="s">
        <v>85</v>
      </c>
      <c r="B52" s="19"/>
      <c r="C52" s="20"/>
      <c r="D52" s="20"/>
      <c r="E52" s="26" t="s">
        <v>82</v>
      </c>
      <c r="F52" s="46">
        <v>4</v>
      </c>
      <c r="G52" s="27">
        <v>15000</v>
      </c>
      <c r="H52" s="21">
        <v>60000</v>
      </c>
      <c r="I52" s="22">
        <f t="shared" si="2"/>
        <v>3.7873724276620953E-2</v>
      </c>
      <c r="J52"/>
      <c r="K52" s="4"/>
    </row>
    <row r="53" spans="1:11">
      <c r="A53" s="18" t="s">
        <v>81</v>
      </c>
      <c r="B53" s="19"/>
      <c r="C53" s="20"/>
      <c r="D53" s="20"/>
      <c r="E53" s="26" t="s">
        <v>82</v>
      </c>
      <c r="F53" s="46">
        <v>4</v>
      </c>
      <c r="G53" s="27">
        <v>4190</v>
      </c>
      <c r="H53" s="21">
        <v>16760</v>
      </c>
      <c r="I53" s="22">
        <f t="shared" si="2"/>
        <v>1.0579393647936119E-2</v>
      </c>
      <c r="J53" s="4"/>
      <c r="K53" s="4"/>
    </row>
    <row r="54" spans="1:11">
      <c r="A54" s="18" t="s">
        <v>100</v>
      </c>
      <c r="B54" s="28"/>
      <c r="C54" s="20"/>
      <c r="D54" s="20"/>
      <c r="E54" s="26" t="s">
        <v>78</v>
      </c>
      <c r="F54" s="46">
        <v>12</v>
      </c>
      <c r="G54" s="21">
        <v>6800</v>
      </c>
      <c r="H54" s="21">
        <v>81600</v>
      </c>
      <c r="I54" s="22">
        <f t="shared" si="2"/>
        <v>5.1508265016204501E-2</v>
      </c>
      <c r="J54" s="4"/>
      <c r="K54" s="4"/>
    </row>
    <row r="55" spans="1:11">
      <c r="A55" s="18" t="s">
        <v>64</v>
      </c>
      <c r="B55" s="19"/>
      <c r="C55" s="20"/>
      <c r="D55" s="20"/>
      <c r="E55" s="26" t="s">
        <v>79</v>
      </c>
      <c r="F55" s="16" t="s">
        <v>103</v>
      </c>
      <c r="G55" s="21">
        <v>5600</v>
      </c>
      <c r="H55" s="21">
        <v>8400</v>
      </c>
      <c r="I55" s="22">
        <f t="shared" si="2"/>
        <v>5.3023213987269339E-3</v>
      </c>
      <c r="J55"/>
      <c r="K55" s="4"/>
    </row>
    <row r="56" spans="1:11">
      <c r="A56" s="18" t="s">
        <v>65</v>
      </c>
      <c r="B56" s="19"/>
      <c r="C56" s="20"/>
      <c r="D56" s="20"/>
      <c r="E56" s="26" t="s">
        <v>79</v>
      </c>
      <c r="F56" s="46">
        <v>2</v>
      </c>
      <c r="G56" s="21">
        <v>3000</v>
      </c>
      <c r="H56" s="21">
        <v>6000</v>
      </c>
      <c r="I56" s="22">
        <f t="shared" si="2"/>
        <v>3.7873724276620956E-3</v>
      </c>
      <c r="J56"/>
      <c r="K56" s="4"/>
    </row>
    <row r="57" spans="1:11">
      <c r="A57" s="18" t="s">
        <v>66</v>
      </c>
      <c r="B57" s="19"/>
      <c r="C57" s="20"/>
      <c r="D57" s="20"/>
      <c r="E57" s="26" t="s">
        <v>79</v>
      </c>
      <c r="F57" s="46">
        <v>2</v>
      </c>
      <c r="G57" s="21">
        <v>3000</v>
      </c>
      <c r="H57" s="21">
        <v>6000</v>
      </c>
      <c r="I57" s="22">
        <f t="shared" si="2"/>
        <v>3.7873724276620956E-3</v>
      </c>
      <c r="J57" s="4"/>
      <c r="K57" s="4"/>
    </row>
    <row r="58" spans="1:11">
      <c r="A58" s="18" t="s">
        <v>101</v>
      </c>
      <c r="B58" s="19"/>
      <c r="C58" s="20"/>
      <c r="D58" s="20"/>
      <c r="E58" s="26" t="s">
        <v>82</v>
      </c>
      <c r="F58" s="46">
        <v>2</v>
      </c>
      <c r="G58" s="21">
        <v>13700</v>
      </c>
      <c r="H58" s="21">
        <v>27400</v>
      </c>
      <c r="I58" s="22">
        <f t="shared" si="2"/>
        <v>1.7295667419656904E-2</v>
      </c>
      <c r="J58" s="4"/>
      <c r="K58" s="4"/>
    </row>
    <row r="59" spans="1:11">
      <c r="A59" s="18" t="s">
        <v>70</v>
      </c>
      <c r="B59" s="19"/>
      <c r="C59" s="20"/>
      <c r="D59" s="20"/>
      <c r="E59" s="26" t="s">
        <v>79</v>
      </c>
      <c r="F59" s="46">
        <v>2</v>
      </c>
      <c r="G59" s="21">
        <v>3800</v>
      </c>
      <c r="H59" s="21">
        <v>7600</v>
      </c>
      <c r="I59" s="22">
        <f t="shared" si="2"/>
        <v>4.7973384083719872E-3</v>
      </c>
      <c r="J59" s="4"/>
      <c r="K59" s="4"/>
    </row>
    <row r="60" spans="1:11">
      <c r="A60" s="18" t="s">
        <v>72</v>
      </c>
      <c r="B60" s="19"/>
      <c r="C60" s="20"/>
      <c r="D60" s="20"/>
      <c r="E60" s="26" t="s">
        <v>79</v>
      </c>
      <c r="F60" s="46">
        <v>2</v>
      </c>
      <c r="G60" s="21">
        <v>6000</v>
      </c>
      <c r="H60" s="21">
        <v>12000</v>
      </c>
      <c r="I60" s="22">
        <f t="shared" si="2"/>
        <v>7.5747448553241913E-3</v>
      </c>
      <c r="J60" s="4"/>
      <c r="K60" s="4"/>
    </row>
    <row r="61" spans="1:11">
      <c r="A61" s="18" t="s">
        <v>73</v>
      </c>
      <c r="B61" s="19"/>
      <c r="C61" s="20"/>
      <c r="D61" s="20"/>
      <c r="E61" s="26" t="s">
        <v>82</v>
      </c>
      <c r="F61" s="46">
        <v>4</v>
      </c>
      <c r="G61" s="21">
        <v>500</v>
      </c>
      <c r="H61" s="21">
        <v>4000</v>
      </c>
      <c r="I61" s="22">
        <f t="shared" si="2"/>
        <v>2.5249149517747303E-3</v>
      </c>
      <c r="J61" s="4"/>
      <c r="K61" s="4"/>
    </row>
    <row r="62" spans="1:11">
      <c r="A62" s="18" t="s">
        <v>71</v>
      </c>
      <c r="B62" s="19"/>
      <c r="C62" s="20"/>
      <c r="D62" s="20"/>
      <c r="E62" s="26" t="s">
        <v>82</v>
      </c>
      <c r="F62" s="46">
        <v>3</v>
      </c>
      <c r="G62" s="21">
        <v>1000</v>
      </c>
      <c r="H62" s="21">
        <v>3000</v>
      </c>
      <c r="I62" s="22">
        <f t="shared" si="2"/>
        <v>1.8936862138310478E-3</v>
      </c>
      <c r="J62" s="4"/>
      <c r="K62" s="4"/>
    </row>
    <row r="63" spans="1:11">
      <c r="A63" s="18" t="s">
        <v>88</v>
      </c>
      <c r="B63" s="19"/>
      <c r="C63" s="20"/>
      <c r="D63" s="20"/>
      <c r="E63" s="26" t="s">
        <v>79</v>
      </c>
      <c r="F63" s="46">
        <v>3</v>
      </c>
      <c r="G63" s="21">
        <v>3800</v>
      </c>
      <c r="H63" s="21">
        <v>11400</v>
      </c>
      <c r="I63" s="22">
        <f t="shared" si="2"/>
        <v>7.1960076125579817E-3</v>
      </c>
      <c r="J63" s="4"/>
      <c r="K63" s="4"/>
    </row>
    <row r="64" spans="1:11">
      <c r="A64" s="18" t="s">
        <v>89</v>
      </c>
      <c r="B64" s="19"/>
      <c r="C64" s="20"/>
      <c r="D64" s="20"/>
      <c r="E64" s="26" t="s">
        <v>79</v>
      </c>
      <c r="F64" s="46">
        <v>3</v>
      </c>
      <c r="G64" s="21">
        <v>3800</v>
      </c>
      <c r="H64" s="21">
        <v>11400</v>
      </c>
      <c r="I64" s="22">
        <f t="shared" si="2"/>
        <v>7.1960076125579817E-3</v>
      </c>
      <c r="J64" s="4"/>
      <c r="K64" s="4"/>
    </row>
    <row r="65" spans="1:11">
      <c r="A65" s="18" t="s">
        <v>74</v>
      </c>
      <c r="B65" s="19"/>
      <c r="C65" s="20"/>
      <c r="D65" s="20"/>
      <c r="E65" s="26" t="s">
        <v>79</v>
      </c>
      <c r="F65" s="46">
        <v>3</v>
      </c>
      <c r="G65" s="21">
        <v>3600</v>
      </c>
      <c r="H65" s="21">
        <v>10800</v>
      </c>
      <c r="I65" s="22">
        <f t="shared" si="2"/>
        <v>6.8172703697917721E-3</v>
      </c>
      <c r="J65" s="4"/>
      <c r="K65" s="4"/>
    </row>
    <row r="66" spans="1:11" ht="11.25" customHeight="1">
      <c r="G66" s="4"/>
      <c r="H66" s="4"/>
      <c r="I66" s="4"/>
      <c r="J66" s="4"/>
      <c r="K66" s="4"/>
    </row>
    <row r="67" spans="1:11">
      <c r="A67" s="30" t="s">
        <v>9</v>
      </c>
      <c r="B67" s="30"/>
      <c r="C67" s="30"/>
      <c r="D67" s="30"/>
      <c r="E67" s="31"/>
      <c r="F67" s="31"/>
      <c r="G67" s="32"/>
      <c r="H67" s="32">
        <f>SUM(H45:H65)</f>
        <v>638980</v>
      </c>
      <c r="I67" s="33">
        <f>+IF(H121=0,0,H67/$H$75)</f>
        <v>0</v>
      </c>
      <c r="J67" s="4"/>
      <c r="K67" s="4"/>
    </row>
    <row r="68" spans="1:11" ht="11.25" customHeight="1">
      <c r="G68" s="4"/>
      <c r="H68" s="4"/>
      <c r="I68" s="8"/>
      <c r="J68" s="4"/>
      <c r="K68" s="4"/>
    </row>
    <row r="69" spans="1:11">
      <c r="A69" s="18"/>
      <c r="B69" s="19"/>
      <c r="C69" s="20"/>
      <c r="D69" s="20"/>
      <c r="E69" s="14"/>
      <c r="F69" s="14"/>
      <c r="G69" s="21"/>
      <c r="H69" s="21"/>
      <c r="I69" s="22" t="str">
        <f>+IF(A69=0," ",H69/$H$75)</f>
        <v xml:space="preserve"> </v>
      </c>
      <c r="J69" s="6"/>
      <c r="K69" s="4"/>
    </row>
    <row r="70" spans="1:11" ht="9.75" customHeight="1">
      <c r="G70" s="4"/>
      <c r="H70" s="4"/>
      <c r="I70" s="8"/>
      <c r="J70" s="4"/>
      <c r="K70" s="4"/>
    </row>
    <row r="71" spans="1:11">
      <c r="A71" s="30" t="s">
        <v>16</v>
      </c>
      <c r="B71" s="30"/>
      <c r="C71" s="30"/>
      <c r="D71" s="30"/>
      <c r="E71" s="31"/>
      <c r="F71" s="31"/>
      <c r="G71" s="32"/>
      <c r="H71" s="32">
        <f>SUM(H69:H70)</f>
        <v>0</v>
      </c>
      <c r="I71" s="33">
        <f>+IF(H128=0,0,H71/$H$75)</f>
        <v>0</v>
      </c>
      <c r="J71" s="4"/>
      <c r="K71" s="4"/>
    </row>
    <row r="72" spans="1:11">
      <c r="A72" s="68"/>
      <c r="B72" s="68"/>
      <c r="C72" s="68"/>
      <c r="D72" s="68"/>
      <c r="E72" s="69"/>
      <c r="F72" s="69"/>
      <c r="G72" s="70"/>
      <c r="H72" s="70"/>
      <c r="I72" s="71"/>
      <c r="J72" s="4"/>
      <c r="K72" s="4"/>
    </row>
    <row r="73" spans="1:11">
      <c r="A73" s="66" t="s">
        <v>152</v>
      </c>
      <c r="B73" s="30"/>
      <c r="C73" s="30"/>
      <c r="D73" s="30"/>
      <c r="E73" s="67">
        <v>0.05</v>
      </c>
      <c r="F73" s="31"/>
      <c r="G73" s="32"/>
      <c r="H73" s="32">
        <f>(H19+H43+H67+H71)*E73</f>
        <v>75438.656000000003</v>
      </c>
      <c r="I73" s="33"/>
      <c r="J73" s="4"/>
      <c r="K73" s="4"/>
    </row>
    <row r="74" spans="1:11">
      <c r="A74" s="35"/>
      <c r="B74" s="35"/>
      <c r="C74" s="35"/>
      <c r="D74" s="35"/>
      <c r="E74" s="37"/>
      <c r="F74" s="37"/>
      <c r="G74" s="34"/>
      <c r="H74" s="34"/>
      <c r="I74" s="38"/>
      <c r="J74" s="4"/>
      <c r="K74" s="4"/>
    </row>
    <row r="75" spans="1:11">
      <c r="A75" s="39" t="s">
        <v>11</v>
      </c>
      <c r="B75" s="39"/>
      <c r="C75" s="39"/>
      <c r="D75" s="39"/>
      <c r="E75" s="40"/>
      <c r="F75" s="40"/>
      <c r="G75" s="41"/>
      <c r="H75" s="41">
        <f>+H19+H43+H67+H71+H73</f>
        <v>1584211.7760000001</v>
      </c>
      <c r="I75" s="42">
        <f>+IF(H130=0,0,H75/$H$75)</f>
        <v>0</v>
      </c>
      <c r="J75" s="4"/>
      <c r="K75" s="4"/>
    </row>
    <row r="76" spans="1:11" ht="8.25" customHeight="1" thickBot="1">
      <c r="G76" s="4"/>
      <c r="H76" s="4"/>
      <c r="I76" s="4"/>
      <c r="J76" s="4"/>
      <c r="K76" s="4"/>
    </row>
    <row r="77" spans="1:11" ht="15.75" thickBot="1">
      <c r="B77" s="4"/>
      <c r="E77" s="3" t="s">
        <v>15</v>
      </c>
      <c r="F77" s="1"/>
      <c r="G77" s="4">
        <f>+I3</f>
        <v>0</v>
      </c>
      <c r="H77" s="7">
        <f>+IF(H3=0,0,H75/H3)</f>
        <v>0</v>
      </c>
      <c r="I77" s="4"/>
      <c r="J77" s="4"/>
      <c r="K77" s="4"/>
    </row>
    <row r="78" spans="1:11">
      <c r="F78" s="3"/>
      <c r="G78" s="4"/>
      <c r="H78" s="4"/>
      <c r="I78" s="4"/>
      <c r="J78" s="4"/>
      <c r="K78" s="4"/>
    </row>
    <row r="79" spans="1:11">
      <c r="G79" s="4"/>
      <c r="H79" s="4"/>
      <c r="I79" s="4"/>
      <c r="J79" s="4"/>
      <c r="K79" s="4"/>
    </row>
    <row r="80" spans="1:11">
      <c r="G80" s="4"/>
      <c r="H80" s="4"/>
      <c r="I80" s="4"/>
      <c r="J80" s="4"/>
      <c r="K80" s="4"/>
    </row>
    <row r="81" spans="7:11">
      <c r="G81" s="4"/>
      <c r="H81" s="4"/>
      <c r="I81" s="4"/>
      <c r="J81" s="4"/>
      <c r="K81" s="4"/>
    </row>
    <row r="82" spans="7:11">
      <c r="G82" s="4"/>
      <c r="H82" s="4"/>
      <c r="I82" s="4"/>
      <c r="J82" s="4"/>
      <c r="K82" s="4"/>
    </row>
    <row r="83" spans="7:11">
      <c r="G83" s="4"/>
      <c r="H83" s="4"/>
      <c r="I83" s="4"/>
      <c r="J83" s="4"/>
      <c r="K83" s="4"/>
    </row>
    <row r="84" spans="7:11">
      <c r="G84" s="4"/>
      <c r="H84" s="4"/>
      <c r="I84" s="4"/>
      <c r="J84" s="4"/>
      <c r="K84" s="4"/>
    </row>
    <row r="85" spans="7:11">
      <c r="G85" s="4"/>
      <c r="H85" s="4"/>
      <c r="I85" s="4"/>
      <c r="J85" s="4"/>
      <c r="K85" s="4"/>
    </row>
    <row r="86" spans="7:11">
      <c r="G86" s="4"/>
      <c r="H86" s="4"/>
      <c r="I86" s="4"/>
      <c r="J86" s="4"/>
      <c r="K86" s="4"/>
    </row>
    <row r="87" spans="7:11">
      <c r="G87" s="4"/>
      <c r="H87" s="4"/>
      <c r="I87" s="4"/>
      <c r="J87" s="4"/>
      <c r="K87" s="4"/>
    </row>
    <row r="88" spans="7:11">
      <c r="G88" s="4"/>
      <c r="H88" s="4"/>
      <c r="I88" s="4"/>
      <c r="J88" s="4"/>
      <c r="K88" s="4"/>
    </row>
    <row r="89" spans="7:11">
      <c r="G89" s="4"/>
      <c r="H89" s="4"/>
      <c r="I89" s="4"/>
      <c r="J89" s="4"/>
      <c r="K89" s="4"/>
    </row>
    <row r="90" spans="7:11">
      <c r="G90" s="4"/>
      <c r="H90" s="4"/>
      <c r="I90" s="4"/>
      <c r="J90" s="4"/>
      <c r="K90" s="4"/>
    </row>
    <row r="91" spans="7:11">
      <c r="G91" s="4"/>
      <c r="H91" s="4"/>
      <c r="I91" s="4"/>
      <c r="J91" s="4"/>
      <c r="K91" s="4"/>
    </row>
    <row r="92" spans="7:11">
      <c r="G92" s="4"/>
      <c r="H92" s="4"/>
      <c r="I92" s="4"/>
      <c r="J92" s="4"/>
      <c r="K92" s="4"/>
    </row>
    <row r="93" spans="7:11">
      <c r="G93" s="4"/>
      <c r="H93" s="4"/>
      <c r="I93" s="4"/>
      <c r="J93" s="4"/>
      <c r="K93" s="4"/>
    </row>
    <row r="94" spans="7:11">
      <c r="G94" s="4"/>
      <c r="H94" s="4"/>
      <c r="I94" s="4"/>
      <c r="J94" s="4"/>
      <c r="K94" s="4"/>
    </row>
    <row r="95" spans="7:11">
      <c r="G95" s="4"/>
      <c r="H95" s="4"/>
      <c r="I95" s="4"/>
      <c r="J95" s="4"/>
      <c r="K95" s="4"/>
    </row>
    <row r="96" spans="7:11">
      <c r="G96" s="4"/>
      <c r="H96" s="4"/>
      <c r="I96" s="4"/>
      <c r="J96" s="4"/>
      <c r="K96" s="4"/>
    </row>
    <row r="97" spans="7:11">
      <c r="G97" s="4"/>
      <c r="H97" s="4"/>
      <c r="I97" s="4"/>
      <c r="J97" s="4"/>
      <c r="K97" s="4"/>
    </row>
    <row r="98" spans="7:11">
      <c r="G98" s="4"/>
      <c r="H98" s="4"/>
      <c r="I98" s="4"/>
      <c r="J98" s="4"/>
      <c r="K98" s="4"/>
    </row>
    <row r="99" spans="7:11">
      <c r="G99" s="4"/>
      <c r="H99" s="4"/>
      <c r="I99" s="4"/>
      <c r="J99" s="4"/>
      <c r="K99" s="4"/>
    </row>
    <row r="100" spans="7:11">
      <c r="G100" s="4"/>
      <c r="H100" s="4"/>
      <c r="I100" s="4"/>
      <c r="J100" s="4"/>
      <c r="K100" s="4"/>
    </row>
    <row r="101" spans="7:11">
      <c r="G101" s="4"/>
      <c r="H101" s="4"/>
      <c r="I101" s="4"/>
      <c r="J101" s="4"/>
      <c r="K101" s="4"/>
    </row>
    <row r="102" spans="7:11">
      <c r="G102" s="4"/>
      <c r="H102" s="4"/>
      <c r="I102" s="4"/>
      <c r="J102" s="4"/>
      <c r="K102" s="4"/>
    </row>
    <row r="103" spans="7:11">
      <c r="G103" s="4"/>
      <c r="H103" s="4"/>
      <c r="I103" s="4"/>
      <c r="J103" s="4"/>
      <c r="K103" s="4"/>
    </row>
    <row r="104" spans="7:11">
      <c r="G104" s="4"/>
      <c r="H104" s="4"/>
      <c r="I104" s="4"/>
      <c r="J104" s="4"/>
      <c r="K104" s="4"/>
    </row>
    <row r="105" spans="7:11">
      <c r="G105" s="4"/>
      <c r="H105" s="4"/>
      <c r="I105" s="4"/>
      <c r="J105" s="4"/>
      <c r="K105" s="4"/>
    </row>
    <row r="106" spans="7:11">
      <c r="G106" s="4"/>
      <c r="H106" s="4"/>
      <c r="I106" s="4"/>
      <c r="J106" s="4"/>
      <c r="K106" s="4"/>
    </row>
    <row r="107" spans="7:11">
      <c r="G107" s="4"/>
      <c r="H107" s="4"/>
      <c r="I107" s="4"/>
      <c r="J107" s="4"/>
      <c r="K107" s="4"/>
    </row>
    <row r="108" spans="7:11">
      <c r="G108" s="4"/>
      <c r="H108" s="4"/>
      <c r="I108" s="4"/>
      <c r="J108" s="4"/>
      <c r="K108" s="4"/>
    </row>
    <row r="109" spans="7:11">
      <c r="G109" s="4"/>
      <c r="H109" s="4"/>
      <c r="I109" s="4"/>
      <c r="J109" s="4"/>
      <c r="K109" s="4"/>
    </row>
    <row r="110" spans="7:11">
      <c r="G110" s="4"/>
      <c r="H110" s="4"/>
      <c r="I110" s="4"/>
      <c r="J110" s="4"/>
      <c r="K110" s="4"/>
    </row>
    <row r="111" spans="7:11">
      <c r="G111" s="4"/>
      <c r="H111" s="4"/>
      <c r="I111" s="4"/>
      <c r="J111" s="4"/>
      <c r="K111" s="4"/>
    </row>
    <row r="112" spans="7:11">
      <c r="G112" s="4"/>
      <c r="H112" s="4"/>
      <c r="I112" s="4"/>
      <c r="J112" s="4"/>
      <c r="K112" s="4"/>
    </row>
    <row r="113" spans="7:11">
      <c r="G113" s="4"/>
      <c r="H113" s="4"/>
      <c r="I113" s="4"/>
      <c r="J113" s="4"/>
      <c r="K113" s="4"/>
    </row>
    <row r="114" spans="7:11">
      <c r="G114" s="4"/>
      <c r="H114" s="4"/>
      <c r="I114" s="4"/>
      <c r="J114" s="4"/>
      <c r="K114" s="4"/>
    </row>
    <row r="115" spans="7:11">
      <c r="G115" s="4"/>
      <c r="H115" s="4"/>
      <c r="I115" s="4"/>
      <c r="J115" s="4"/>
      <c r="K115" s="4"/>
    </row>
    <row r="116" spans="7:11">
      <c r="G116" s="4"/>
      <c r="H116" s="4"/>
      <c r="I116" s="4"/>
      <c r="J116" s="4"/>
      <c r="K116" s="4"/>
    </row>
    <row r="117" spans="7:11">
      <c r="G117" s="4"/>
      <c r="H117" s="4"/>
      <c r="I117" s="4"/>
      <c r="J117" s="4"/>
      <c r="K117" s="4"/>
    </row>
    <row r="118" spans="7:11">
      <c r="G118" s="4"/>
      <c r="H118" s="4"/>
      <c r="I118" s="4"/>
      <c r="J118" s="4"/>
      <c r="K118" s="4"/>
    </row>
    <row r="119" spans="7:11">
      <c r="G119" s="4"/>
      <c r="H119" s="4"/>
      <c r="I119" s="4"/>
      <c r="J119" s="4"/>
      <c r="K119" s="4"/>
    </row>
    <row r="120" spans="7:11">
      <c r="G120" s="4"/>
      <c r="H120" s="4"/>
      <c r="I120" s="4"/>
      <c r="J120" s="4"/>
      <c r="K120" s="4"/>
    </row>
    <row r="121" spans="7:11">
      <c r="G121" s="4"/>
      <c r="H121" s="4"/>
      <c r="I121" s="4"/>
      <c r="J121" s="4"/>
      <c r="K121" s="4"/>
    </row>
    <row r="122" spans="7:11">
      <c r="G122" s="4"/>
      <c r="H122" s="4"/>
      <c r="I122" s="4"/>
      <c r="J122" s="4"/>
      <c r="K122" s="4"/>
    </row>
    <row r="123" spans="7:11">
      <c r="G123" s="4"/>
      <c r="H123" s="4"/>
      <c r="I123" s="4"/>
      <c r="J123" s="4"/>
      <c r="K123" s="4"/>
    </row>
    <row r="124" spans="7:11">
      <c r="G124" s="4"/>
      <c r="H124" s="4"/>
      <c r="I124" s="4"/>
      <c r="J124" s="4"/>
      <c r="K124" s="4"/>
    </row>
    <row r="125" spans="7:11">
      <c r="G125" s="4"/>
      <c r="H125" s="4"/>
      <c r="I125" s="4"/>
      <c r="J125" s="4"/>
      <c r="K125" s="4"/>
    </row>
    <row r="126" spans="7:11">
      <c r="G126" s="4"/>
      <c r="H126" s="4"/>
      <c r="I126" s="4"/>
      <c r="J126" s="4"/>
      <c r="K126" s="4"/>
    </row>
    <row r="127" spans="7:11">
      <c r="G127" s="4"/>
      <c r="H127" s="4"/>
      <c r="I127" s="4"/>
      <c r="J127" s="4"/>
      <c r="K127" s="4"/>
    </row>
    <row r="128" spans="7:11">
      <c r="G128" s="4"/>
      <c r="H128" s="4"/>
      <c r="I128" s="4"/>
      <c r="J128" s="4"/>
      <c r="K128" s="4"/>
    </row>
    <row r="129" spans="7:11">
      <c r="G129" s="4"/>
      <c r="H129" s="4"/>
      <c r="I129" s="4"/>
      <c r="J129" s="4"/>
      <c r="K129" s="4"/>
    </row>
    <row r="130" spans="7:11">
      <c r="G130" s="4"/>
      <c r="H130" s="4"/>
      <c r="I130" s="4"/>
      <c r="J130" s="4"/>
      <c r="K130" s="4"/>
    </row>
    <row r="131" spans="7:11">
      <c r="G131" s="4"/>
      <c r="H131" s="4"/>
      <c r="I131" s="4"/>
      <c r="J131" s="4"/>
      <c r="K131" s="4"/>
    </row>
    <row r="132" spans="7:11">
      <c r="G132" s="4"/>
      <c r="H132" s="4"/>
      <c r="I132" s="4"/>
      <c r="J132" s="4"/>
      <c r="K132" s="4"/>
    </row>
    <row r="133" spans="7:11">
      <c r="G133" s="4"/>
      <c r="H133" s="4"/>
      <c r="I133" s="4"/>
      <c r="J133" s="4"/>
      <c r="K133" s="4"/>
    </row>
    <row r="134" spans="7:11">
      <c r="G134" s="4"/>
      <c r="H134" s="4"/>
      <c r="I134" s="4"/>
      <c r="J134" s="4"/>
      <c r="K134" s="4"/>
    </row>
    <row r="135" spans="7:11">
      <c r="G135" s="4"/>
      <c r="H135" s="4"/>
      <c r="I135" s="4"/>
      <c r="J135" s="4"/>
      <c r="K135" s="4"/>
    </row>
    <row r="136" spans="7:11">
      <c r="G136" s="4"/>
      <c r="H136" s="4"/>
      <c r="I136" s="4"/>
      <c r="J136" s="4"/>
      <c r="K136" s="4"/>
    </row>
    <row r="137" spans="7:11">
      <c r="G137" s="4"/>
      <c r="H137" s="4"/>
      <c r="I137" s="4"/>
      <c r="J137" s="4"/>
      <c r="K137" s="4"/>
    </row>
    <row r="138" spans="7:11">
      <c r="G138" s="4"/>
      <c r="H138" s="4"/>
      <c r="I138" s="4"/>
      <c r="J138" s="4"/>
      <c r="K138" s="4"/>
    </row>
    <row r="139" spans="7:11">
      <c r="G139" s="4"/>
      <c r="H139" s="4"/>
      <c r="I139" s="4"/>
      <c r="J139" s="4"/>
      <c r="K139" s="4"/>
    </row>
    <row r="140" spans="7:11">
      <c r="G140" s="4"/>
      <c r="H140" s="4"/>
      <c r="I140" s="4"/>
      <c r="J140" s="4"/>
      <c r="K140" s="4"/>
    </row>
    <row r="141" spans="7:11">
      <c r="G141" s="4"/>
      <c r="H141" s="4"/>
      <c r="I141" s="4"/>
      <c r="J141" s="4"/>
      <c r="K141" s="4"/>
    </row>
    <row r="142" spans="7:11">
      <c r="G142" s="4"/>
      <c r="H142" s="4"/>
      <c r="I142" s="4"/>
      <c r="J142" s="4"/>
      <c r="K142" s="4"/>
    </row>
    <row r="143" spans="7:11">
      <c r="G143" s="4"/>
      <c r="H143" s="4"/>
      <c r="I143" s="4"/>
      <c r="J143" s="4"/>
      <c r="K143" s="4"/>
    </row>
    <row r="144" spans="7:11">
      <c r="G144" s="4"/>
      <c r="H144" s="4"/>
      <c r="I144" s="4"/>
      <c r="J144" s="4"/>
      <c r="K144" s="4"/>
    </row>
    <row r="145" spans="7:11">
      <c r="G145" s="4"/>
      <c r="H145" s="4"/>
      <c r="I145" s="4"/>
      <c r="J145" s="4"/>
      <c r="K145" s="4"/>
    </row>
    <row r="146" spans="7:11">
      <c r="G146" s="4"/>
      <c r="H146" s="4"/>
      <c r="I146" s="4"/>
      <c r="J146" s="4"/>
      <c r="K146" s="4"/>
    </row>
    <row r="147" spans="7:11">
      <c r="G147" s="4"/>
      <c r="H147" s="4"/>
      <c r="I147" s="4"/>
      <c r="J147" s="4"/>
      <c r="K147" s="4"/>
    </row>
    <row r="148" spans="7:11">
      <c r="G148" s="4"/>
      <c r="H148" s="4"/>
      <c r="I148" s="4"/>
      <c r="J148" s="4"/>
      <c r="K148" s="4"/>
    </row>
    <row r="149" spans="7:11">
      <c r="G149" s="4"/>
      <c r="H149" s="4"/>
      <c r="I149" s="4"/>
      <c r="J149" s="4"/>
      <c r="K149" s="4"/>
    </row>
    <row r="150" spans="7:11">
      <c r="G150" s="4"/>
      <c r="H150" s="4"/>
      <c r="I150" s="4"/>
      <c r="J150" s="4"/>
      <c r="K150" s="4"/>
    </row>
    <row r="151" spans="7:11">
      <c r="G151" s="4"/>
      <c r="H151" s="4"/>
      <c r="I151" s="4"/>
      <c r="J151" s="4"/>
      <c r="K151" s="4"/>
    </row>
    <row r="152" spans="7:11">
      <c r="G152" s="4"/>
      <c r="H152" s="4"/>
      <c r="I152" s="4"/>
      <c r="J152" s="4"/>
      <c r="K152" s="4"/>
    </row>
    <row r="153" spans="7:11">
      <c r="G153" s="4"/>
      <c r="H153" s="4"/>
      <c r="I153" s="4"/>
      <c r="J153" s="4"/>
      <c r="K153" s="4"/>
    </row>
    <row r="154" spans="7:11">
      <c r="G154" s="4"/>
      <c r="H154" s="4"/>
      <c r="I154" s="4"/>
      <c r="J154" s="4"/>
      <c r="K154" s="4"/>
    </row>
    <row r="155" spans="7:11">
      <c r="G155" s="4"/>
      <c r="H155" s="4"/>
      <c r="I155" s="4"/>
      <c r="J155" s="4"/>
      <c r="K155" s="4"/>
    </row>
    <row r="156" spans="7:11">
      <c r="G156" s="4"/>
      <c r="H156" s="4"/>
      <c r="I156" s="4"/>
      <c r="J156" s="4"/>
      <c r="K156" s="4"/>
    </row>
    <row r="157" spans="7:11">
      <c r="G157" s="4"/>
      <c r="H157" s="4"/>
      <c r="I157" s="4"/>
      <c r="J157" s="4"/>
      <c r="K157" s="4"/>
    </row>
    <row r="158" spans="7:11">
      <c r="G158" s="4"/>
      <c r="H158" s="4"/>
      <c r="I158" s="4"/>
      <c r="J158" s="4"/>
      <c r="K158" s="4"/>
    </row>
    <row r="159" spans="7:11">
      <c r="G159" s="4"/>
      <c r="H159" s="4"/>
      <c r="I159" s="4"/>
      <c r="J159" s="4"/>
      <c r="K159" s="4"/>
    </row>
    <row r="160" spans="7:11">
      <c r="G160" s="4"/>
      <c r="H160" s="4"/>
      <c r="I160" s="4"/>
      <c r="J160" s="4"/>
      <c r="K160" s="4"/>
    </row>
    <row r="161" spans="7:11">
      <c r="G161" s="4"/>
      <c r="H161" s="4"/>
      <c r="I161" s="4"/>
      <c r="J161" s="4"/>
      <c r="K161" s="4"/>
    </row>
    <row r="162" spans="7:11">
      <c r="G162" s="4"/>
      <c r="H162" s="4"/>
      <c r="I162" s="4"/>
      <c r="J162" s="4"/>
      <c r="K162" s="4"/>
    </row>
    <row r="163" spans="7:11">
      <c r="G163" s="4"/>
      <c r="H163" s="4"/>
      <c r="I163" s="4"/>
      <c r="J163" s="4"/>
      <c r="K163" s="4"/>
    </row>
    <row r="164" spans="7:11">
      <c r="G164" s="4"/>
      <c r="H164" s="4"/>
      <c r="I164" s="4"/>
      <c r="J164" s="4"/>
      <c r="K164" s="4"/>
    </row>
  </sheetData>
  <mergeCells count="3">
    <mergeCell ref="A1:I1"/>
    <mergeCell ref="B5:I5"/>
    <mergeCell ref="A7:C7"/>
  </mergeCells>
  <phoneticPr fontId="6" type="noConversion"/>
  <pageMargins left="0.59055118110236227" right="0.59055118110236227" top="0.39370078740157483" bottom="0.3937007874015748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año1</vt:lpstr>
      <vt:lpstr>mem1</vt:lpstr>
      <vt:lpstr>año2</vt:lpstr>
      <vt:lpstr>mem2</vt:lpstr>
      <vt:lpstr>año3</vt:lpstr>
      <vt:lpstr>mem3</vt:lpstr>
      <vt:lpstr>año4</vt:lpstr>
      <vt:lpstr>mem4</vt:lpstr>
      <vt:lpstr>año5</vt:lpstr>
      <vt:lpstr>mem5</vt:lpstr>
      <vt:lpstr>año6</vt:lpstr>
      <vt:lpstr>mem6</vt:lpstr>
      <vt:lpstr>FlujoCaja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Paniagua M</dc:creator>
  <cp:lastModifiedBy>mag</cp:lastModifiedBy>
  <cp:lastPrinted>2014-03-06T23:24:53Z</cp:lastPrinted>
  <dcterms:created xsi:type="dcterms:W3CDTF">2012-06-22T16:26:59Z</dcterms:created>
  <dcterms:modified xsi:type="dcterms:W3CDTF">2014-04-09T17:27:39Z</dcterms:modified>
</cp:coreProperties>
</file>