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595" windowHeight="6150" activeTab="0"/>
  </bookViews>
  <sheets>
    <sheet name="AVIO" sheetId="1" r:id="rId1"/>
    <sheet name="PRECIOS" sheetId="2" r:id="rId2"/>
    <sheet name="INDICE ESTACIONAL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15" authorId="0">
      <text>
        <r>
          <rPr>
            <b/>
            <sz val="8"/>
            <rFont val="Tahoma"/>
            <family val="0"/>
          </rPr>
          <t>DESINFECTAR SUELO</t>
        </r>
        <r>
          <rPr>
            <sz val="8"/>
            <rFont val="Tahoma"/>
            <family val="0"/>
          </rPr>
          <t xml:space="preserve">
</t>
        </r>
      </text>
    </comment>
    <comment ref="D47" authorId="0">
      <text>
        <r>
          <rPr>
            <b/>
            <sz val="8"/>
            <rFont val="Tahoma"/>
            <family val="0"/>
          </rPr>
          <t>SE DIVIDE COSTO CON EL CHILE PICANTE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<sst xmlns="http://schemas.openxmlformats.org/spreadsheetml/2006/main" count="431" uniqueCount="277">
  <si>
    <t>Un dolar :</t>
  </si>
  <si>
    <t>colones</t>
  </si>
  <si>
    <t>JLS</t>
  </si>
  <si>
    <t>Actualizado en la fecha :</t>
  </si>
  <si>
    <t xml:space="preserve"> </t>
  </si>
  <si>
    <t>RUBRO</t>
  </si>
  <si>
    <t>UNIDAD</t>
  </si>
  <si>
    <t>CANTIDAD</t>
  </si>
  <si>
    <t>COSTO</t>
  </si>
  <si>
    <t>PORCENT</t>
  </si>
  <si>
    <t>UNITARIO</t>
  </si>
  <si>
    <t>TOTAL</t>
  </si>
  <si>
    <t>%</t>
  </si>
  <si>
    <t>COLONES</t>
  </si>
  <si>
    <t>DOLARES</t>
  </si>
  <si>
    <t>A.LABORES CONTRATADAS</t>
  </si>
  <si>
    <t>PREPARAC.TERRENO :</t>
  </si>
  <si>
    <t>ARADA Y ROTADA</t>
  </si>
  <si>
    <t>HS MAQ.</t>
  </si>
  <si>
    <t>hhomb.</t>
  </si>
  <si>
    <t>DESINFECCION SUELOS</t>
  </si>
  <si>
    <t>SUBTOTAL A</t>
  </si>
  <si>
    <t>B. CULTIVO (1.000 m2)</t>
  </si>
  <si>
    <t>B.1 LABORES ORDINARIAS</t>
  </si>
  <si>
    <t>HUEQUEADA Y COLOCAC. POSTES</t>
  </si>
  <si>
    <t>DESHIERBA MANUAL</t>
  </si>
  <si>
    <t>FERTILIZACION</t>
  </si>
  <si>
    <t>CONTROL PLAGAS Y ENF.</t>
  </si>
  <si>
    <t>AMARRAS</t>
  </si>
  <si>
    <t>SUBTOTAL</t>
  </si>
  <si>
    <t>SUBTOTAL B.1</t>
  </si>
  <si>
    <t xml:space="preserve">B.2 MATERIALES </t>
  </si>
  <si>
    <t>FERTIL.10-30-10</t>
  </si>
  <si>
    <t>KG</t>
  </si>
  <si>
    <t>LT</t>
  </si>
  <si>
    <t xml:space="preserve">                      DACONIL</t>
  </si>
  <si>
    <t>COADYUBANTE SULFACIT</t>
  </si>
  <si>
    <t>MECATE BANANERO</t>
  </si>
  <si>
    <t>Rollo 3kg</t>
  </si>
  <si>
    <t>ESTACAS</t>
  </si>
  <si>
    <t>SUBTOTAL B.2.</t>
  </si>
  <si>
    <t>FLETES</t>
  </si>
  <si>
    <t>VIAJES</t>
  </si>
  <si>
    <t>TOTAL COSTO</t>
  </si>
  <si>
    <t>Area Total :</t>
  </si>
  <si>
    <t>m2</t>
  </si>
  <si>
    <t xml:space="preserve">Area pasillos (1m ancho): </t>
  </si>
  <si>
    <t xml:space="preserve">Area Util: </t>
  </si>
  <si>
    <t>pl/m2</t>
  </si>
  <si>
    <t xml:space="preserve">Numero plantas </t>
  </si>
  <si>
    <t>plantas</t>
  </si>
  <si>
    <t>KG POR PLANTA</t>
  </si>
  <si>
    <t>KG/PL</t>
  </si>
  <si>
    <t>RENDIMIENTO ESTIMADO  :</t>
  </si>
  <si>
    <t>Costo/kg:</t>
  </si>
  <si>
    <t>col/kg</t>
  </si>
  <si>
    <t>INDICADORES DE  RENTABILIDAD TOMATE CHERRY  EN 1000 M2</t>
  </si>
  <si>
    <t>INDICADOR</t>
  </si>
  <si>
    <t>RENDIMIENTO</t>
  </si>
  <si>
    <t>kg</t>
  </si>
  <si>
    <t>PRECIO FINCA</t>
  </si>
  <si>
    <t>COL/KG</t>
  </si>
  <si>
    <t>INGRESO BRUTO</t>
  </si>
  <si>
    <t>COSTO/kg</t>
  </si>
  <si>
    <t>BENEFICIO NETO</t>
  </si>
  <si>
    <t>RELAC. BENEF/COSTO</t>
  </si>
  <si>
    <t>USO MANO DE OBRA</t>
  </si>
  <si>
    <t>JORNALES</t>
  </si>
  <si>
    <t>Costo/m2</t>
  </si>
  <si>
    <t>col/m2</t>
  </si>
  <si>
    <t>COSTO DE PRODUCCION DE PEPINO.</t>
  </si>
  <si>
    <t>LUGAR : TABLON DE EL GUARCO.</t>
  </si>
  <si>
    <t xml:space="preserve">COSTO DE PRODUCCION POR HECTAREA (10,000M2)         </t>
  </si>
  <si>
    <t>AGOSTO 2004.</t>
  </si>
  <si>
    <t>SIEMBRA</t>
  </si>
  <si>
    <t xml:space="preserve">COSECHA   </t>
  </si>
  <si>
    <t>APORCA</t>
  </si>
  <si>
    <t>LOMILLOS</t>
  </si>
  <si>
    <t>Densidad siembra (1,50m*0,2m)</t>
  </si>
  <si>
    <t xml:space="preserve">KG </t>
  </si>
  <si>
    <t>PEPINO</t>
  </si>
  <si>
    <t>PRECIOS PROMEDIO REGION CENTRAL</t>
  </si>
  <si>
    <t>COLONES  /  KILO</t>
  </si>
  <si>
    <t>FINCA</t>
  </si>
  <si>
    <t>CENADA</t>
  </si>
  <si>
    <t>FERIAS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</si>
  <si>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</si>
  <si>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</si>
  <si>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</si>
  <si>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</si>
  <si>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</si>
  <si>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</si>
  <si>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</si>
  <si>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</si>
  <si>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</si>
  <si>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</si>
  <si>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</si>
  <si>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</si>
  <si>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PROMEDIO</t>
  </si>
  <si>
    <t>Pepino. Indice estacional de oferta en el CENADA. Toneladas métricas</t>
  </si>
  <si>
    <t>Mes</t>
  </si>
  <si>
    <t>Año</t>
  </si>
  <si>
    <t>Indice Estacional</t>
  </si>
  <si>
    <t>Enero</t>
  </si>
  <si>
    <t>136.97</t>
  </si>
  <si>
    <t>107.53</t>
  </si>
  <si>
    <t>165.90</t>
  </si>
  <si>
    <t>159.80</t>
  </si>
  <si>
    <t>135.20</t>
  </si>
  <si>
    <t>143.10</t>
  </si>
  <si>
    <t>181.69</t>
  </si>
  <si>
    <t>111.45</t>
  </si>
  <si>
    <t>Febrero</t>
  </si>
  <si>
    <t>104.87</t>
  </si>
  <si>
    <t>110.89</t>
  </si>
  <si>
    <t>116.20</t>
  </si>
  <si>
    <t>133.60</t>
  </si>
  <si>
    <t>119.10</t>
  </si>
  <si>
    <t>109.00</t>
  </si>
  <si>
    <t>120.63</t>
  </si>
  <si>
    <t>86.70</t>
  </si>
  <si>
    <t>0.8260</t>
  </si>
  <si>
    <t>Marzo</t>
  </si>
  <si>
    <t>122.35</t>
  </si>
  <si>
    <t>114.68</t>
  </si>
  <si>
    <t>150.80</t>
  </si>
  <si>
    <t>128.30</t>
  </si>
  <si>
    <t>83.90</t>
  </si>
  <si>
    <t>157.00</t>
  </si>
  <si>
    <t>142.57</t>
  </si>
  <si>
    <t>100.05</t>
  </si>
  <si>
    <t>0.9042</t>
  </si>
  <si>
    <t>Abril</t>
  </si>
  <si>
    <t>110.54</t>
  </si>
  <si>
    <t>123.89</t>
  </si>
  <si>
    <t>121.60</t>
  </si>
  <si>
    <t>130.30</t>
  </si>
  <si>
    <t>137.70</t>
  </si>
  <si>
    <t>151.50</t>
  </si>
  <si>
    <t>163.53</t>
  </si>
  <si>
    <t>117.50</t>
  </si>
  <si>
    <t>0.9683</t>
  </si>
  <si>
    <t>Mayo</t>
  </si>
  <si>
    <t>102.67</t>
  </si>
  <si>
    <t>142.39</t>
  </si>
  <si>
    <t>122.10</t>
  </si>
  <si>
    <t>143.60</t>
  </si>
  <si>
    <t>117.10</t>
  </si>
  <si>
    <t>158.30</t>
  </si>
  <si>
    <t>140.99</t>
  </si>
  <si>
    <t>120.70</t>
  </si>
  <si>
    <t>0.9535</t>
  </si>
  <si>
    <t>Junio</t>
  </si>
  <si>
    <t>171.51</t>
  </si>
  <si>
    <t>184.07</t>
  </si>
  <si>
    <t>140.70</t>
  </si>
  <si>
    <t>146.60</t>
  </si>
  <si>
    <t>103.30</t>
  </si>
  <si>
    <t>146.20</t>
  </si>
  <si>
    <t>152.86</t>
  </si>
  <si>
    <t>123.70</t>
  </si>
  <si>
    <t>Julio</t>
  </si>
  <si>
    <t>109.24</t>
  </si>
  <si>
    <t>139.00</t>
  </si>
  <si>
    <t>165.40</t>
  </si>
  <si>
    <t>194.20</t>
  </si>
  <si>
    <t>125.40</t>
  </si>
  <si>
    <t>137.90</t>
  </si>
  <si>
    <t>133.06</t>
  </si>
  <si>
    <t>129.70</t>
  </si>
  <si>
    <t>Agosto</t>
  </si>
  <si>
    <t>153.74</t>
  </si>
  <si>
    <t>163.13</t>
  </si>
  <si>
    <t>179.00</t>
  </si>
  <si>
    <t>164.30</t>
  </si>
  <si>
    <t>116.30</t>
  </si>
  <si>
    <t>230.70</t>
  </si>
  <si>
    <t>147.10</t>
  </si>
  <si>
    <t>142.65</t>
  </si>
  <si>
    <t>Setiembre</t>
  </si>
  <si>
    <t>152.47</t>
  </si>
  <si>
    <t>166.58</t>
  </si>
  <si>
    <t>131.20</t>
  </si>
  <si>
    <t>155.10</t>
  </si>
  <si>
    <t>131.40</t>
  </si>
  <si>
    <t>213.60</t>
  </si>
  <si>
    <t>98.10</t>
  </si>
  <si>
    <t>117.80</t>
  </si>
  <si>
    <t>Octubre</t>
  </si>
  <si>
    <t>118.03</t>
  </si>
  <si>
    <t>182.71</t>
  </si>
  <si>
    <t>134.70</t>
  </si>
  <si>
    <t>170.70</t>
  </si>
  <si>
    <t>108.20</t>
  </si>
  <si>
    <t>122.77</t>
  </si>
  <si>
    <t>136.55</t>
  </si>
  <si>
    <t>Noviembre</t>
  </si>
  <si>
    <t>92.16</t>
  </si>
  <si>
    <t>128.73</t>
  </si>
  <si>
    <t>161.10</t>
  </si>
  <si>
    <t>172.90</t>
  </si>
  <si>
    <t>115.10</t>
  </si>
  <si>
    <t>231.40</t>
  </si>
  <si>
    <t>127.15</t>
  </si>
  <si>
    <t>122.41</t>
  </si>
  <si>
    <t>Diciembre</t>
  </si>
  <si>
    <t>113.55</t>
  </si>
  <si>
    <t>138.92</t>
  </si>
  <si>
    <t>117.70</t>
  </si>
  <si>
    <t>133.50</t>
  </si>
  <si>
    <t>89.40</t>
  </si>
  <si>
    <t>175.10</t>
  </si>
  <si>
    <t>114.35</t>
  </si>
  <si>
    <t>104.16</t>
  </si>
  <si>
    <t>0.8897</t>
  </si>
  <si>
    <t>Promedio</t>
  </si>
  <si>
    <t>124.01</t>
  </si>
  <si>
    <t>141.88</t>
  </si>
  <si>
    <t>142.20</t>
  </si>
  <si>
    <t>152.74</t>
  </si>
  <si>
    <t>115.18</t>
  </si>
  <si>
    <t>170.67</t>
  </si>
  <si>
    <t>137.07</t>
  </si>
  <si>
    <t>117.78</t>
  </si>
  <si>
    <t>1.00</t>
  </si>
  <si>
    <t>Pepino. Indice estacional de precios en el CENADA. Precios modales al por mayor (colones por kilo)</t>
  </si>
  <si>
    <t>50.00</t>
  </si>
  <si>
    <t>100.00</t>
  </si>
  <si>
    <t>150.00</t>
  </si>
  <si>
    <t>90.00</t>
  </si>
  <si>
    <t>95.00</t>
  </si>
  <si>
    <t>400.00</t>
  </si>
  <si>
    <t>60.00</t>
  </si>
  <si>
    <t>75.00</t>
  </si>
  <si>
    <t>80.00</t>
  </si>
  <si>
    <t>200.00</t>
  </si>
  <si>
    <t>237.50</t>
  </si>
  <si>
    <t>160.00</t>
  </si>
  <si>
    <t>300.00</t>
  </si>
  <si>
    <t>70.00</t>
  </si>
  <si>
    <t>45.00</t>
  </si>
  <si>
    <t>0.7824</t>
  </si>
  <si>
    <t>88.75</t>
  </si>
  <si>
    <t>0.8649</t>
  </si>
  <si>
    <t>65.00</t>
  </si>
  <si>
    <t>0.8947</t>
  </si>
  <si>
    <t>110.00</t>
  </si>
  <si>
    <t>0.8079</t>
  </si>
  <si>
    <t>0.9004</t>
  </si>
  <si>
    <t>118.75</t>
  </si>
  <si>
    <t>0.9767</t>
  </si>
  <si>
    <t>0.9283</t>
  </si>
  <si>
    <t>40.00</t>
  </si>
  <si>
    <t>125.00</t>
  </si>
  <si>
    <t>0.8077</t>
  </si>
  <si>
    <t>60.42</t>
  </si>
  <si>
    <t>60.83</t>
  </si>
  <si>
    <t>66.67</t>
  </si>
  <si>
    <t>92.92</t>
  </si>
  <si>
    <t>100.83</t>
  </si>
  <si>
    <t>97.92</t>
  </si>
  <si>
    <t>150.10</t>
  </si>
  <si>
    <t>126.56</t>
  </si>
  <si>
    <r>
      <t>COMENTARIO:</t>
    </r>
    <r>
      <rPr>
        <b/>
        <sz val="9"/>
        <color indexed="8"/>
        <rFont val="Arial"/>
        <family val="2"/>
      </rPr>
      <t>Es una hortaliza que se consume en estado fresco, Su oferta aumenta en el segundo semestre del año y su precio desciende principalmente en los meses de diciembre, enero, febrero y marzo. Procede principalmente de Turrialba,Paraíso,Tambor y la Garita de Alajuela.</t>
    </r>
  </si>
  <si>
    <t>FUNGICIDA:   BENLATE</t>
  </si>
  <si>
    <t>ANTRACOL</t>
  </si>
  <si>
    <t>BACTERICIDA : KASUMIN</t>
  </si>
  <si>
    <t>INSECTICIDA:  DECIS</t>
  </si>
  <si>
    <t>DIPEL</t>
  </si>
  <si>
    <t>CONFIDOR</t>
  </si>
  <si>
    <t>FOLIARES: FOSNUTREN</t>
  </si>
  <si>
    <t>BIOVIT</t>
  </si>
  <si>
    <t>BAYFOLAN FORTE</t>
  </si>
  <si>
    <t>MULTIMINERAL</t>
  </si>
  <si>
    <t>SEMILLA DE PEPINO CENTURION</t>
  </si>
  <si>
    <t>NITRATO DE AMONIO</t>
  </si>
  <si>
    <t>MENOREL B-Z</t>
  </si>
</sst>
</file>

<file path=xl/styles.xml><?xml version="1.0" encoding="utf-8"?>
<styleSheet xmlns="http://schemas.openxmlformats.org/spreadsheetml/2006/main">
  <numFmts count="1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_(&quot;¢&quot;* #,##0.00_);_(&quot;¢&quot;* \(#,##0.00\);_(&quot;¢&quot;* &quot;-&quot;??_);_(@_)"/>
    <numFmt numFmtId="168" formatCode="0.0_)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(* #,##0.0_);_(* \(#,##0.0\);_(* &quot;-&quot;?_);_(@_)"/>
  </numFmts>
  <fonts count="19">
    <font>
      <sz val="10"/>
      <name val="Arial"/>
      <family val="0"/>
    </font>
    <font>
      <b/>
      <i/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5"/>
      <name val="Times New Roman"/>
      <family val="1"/>
    </font>
    <font>
      <sz val="14"/>
      <name val="Times New Roman"/>
      <family val="1"/>
    </font>
    <font>
      <sz val="13.5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Arial"/>
      <family val="2"/>
    </font>
    <font>
      <b/>
      <sz val="18"/>
      <color indexed="12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double"/>
      <right style="medium"/>
      <top style="double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164" fontId="3" fillId="0" borderId="2" xfId="15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1" fillId="0" borderId="0" xfId="0" applyFont="1" applyAlignment="1">
      <alignment/>
    </xf>
    <xf numFmtId="0" fontId="3" fillId="0" borderId="4" xfId="0" applyFont="1" applyBorder="1" applyAlignment="1">
      <alignment/>
    </xf>
    <xf numFmtId="164" fontId="3" fillId="0" borderId="5" xfId="15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14" fontId="2" fillId="0" borderId="0" xfId="0" applyNumberFormat="1" applyFont="1" applyAlignment="1">
      <alignment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164" fontId="0" fillId="0" borderId="8" xfId="15" applyNumberFormat="1" applyBorder="1" applyAlignment="1">
      <alignment/>
    </xf>
    <xf numFmtId="165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15" applyNumberFormat="1" applyBorder="1" applyAlignment="1">
      <alignment/>
    </xf>
    <xf numFmtId="164" fontId="2" fillId="0" borderId="10" xfId="15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8" xfId="0" applyFont="1" applyBorder="1" applyAlignment="1">
      <alignment/>
    </xf>
    <xf numFmtId="164" fontId="0" fillId="0" borderId="8" xfId="15" applyNumberFormat="1" applyFont="1" applyBorder="1" applyAlignment="1">
      <alignment/>
    </xf>
    <xf numFmtId="1" fontId="0" fillId="0" borderId="8" xfId="0" applyNumberFormat="1" applyBorder="1" applyAlignment="1">
      <alignment/>
    </xf>
    <xf numFmtId="0" fontId="2" fillId="0" borderId="8" xfId="0" applyFont="1" applyBorder="1" applyAlignment="1">
      <alignment/>
    </xf>
    <xf numFmtId="1" fontId="2" fillId="0" borderId="8" xfId="0" applyNumberFormat="1" applyFont="1" applyBorder="1" applyAlignment="1">
      <alignment/>
    </xf>
    <xf numFmtId="164" fontId="2" fillId="0" borderId="8" xfId="15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64" fontId="0" fillId="0" borderId="7" xfId="15" applyNumberFormat="1" applyBorder="1" applyAlignment="1">
      <alignment/>
    </xf>
    <xf numFmtId="2" fontId="0" fillId="0" borderId="7" xfId="0" applyNumberForma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164" fontId="2" fillId="0" borderId="12" xfId="15" applyNumberFormat="1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164" fontId="0" fillId="0" borderId="14" xfId="15" applyNumberFormat="1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164" fontId="2" fillId="2" borderId="15" xfId="15" applyNumberFormat="1" applyFont="1" applyFill="1" applyBorder="1" applyAlignment="1">
      <alignment/>
    </xf>
    <xf numFmtId="0" fontId="0" fillId="0" borderId="16" xfId="0" applyBorder="1" applyAlignment="1">
      <alignment/>
    </xf>
    <xf numFmtId="164" fontId="0" fillId="0" borderId="16" xfId="15" applyNumberFormat="1" applyBorder="1" applyAlignment="1">
      <alignment/>
    </xf>
    <xf numFmtId="0" fontId="0" fillId="0" borderId="16" xfId="0" applyBorder="1" applyAlignment="1">
      <alignment horizontal="center"/>
    </xf>
    <xf numFmtId="9" fontId="0" fillId="0" borderId="16" xfId="0" applyNumberForma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43" fontId="0" fillId="0" borderId="16" xfId="15" applyNumberFormat="1" applyBorder="1" applyAlignment="1">
      <alignment/>
    </xf>
    <xf numFmtId="0" fontId="0" fillId="0" borderId="17" xfId="0" applyBorder="1" applyAlignment="1">
      <alignment/>
    </xf>
    <xf numFmtId="166" fontId="0" fillId="0" borderId="18" xfId="15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/>
    </xf>
    <xf numFmtId="164" fontId="2" fillId="0" borderId="18" xfId="15" applyNumberFormat="1" applyFont="1" applyBorder="1" applyAlignment="1">
      <alignment/>
    </xf>
    <xf numFmtId="0" fontId="2" fillId="0" borderId="19" xfId="0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0" xfId="15" applyNumberFormat="1" applyFont="1" applyAlignment="1">
      <alignment/>
    </xf>
    <xf numFmtId="164" fontId="2" fillId="0" borderId="0" xfId="0" applyNumberFormat="1" applyFont="1" applyAlignment="1">
      <alignment horizontal="left"/>
    </xf>
    <xf numFmtId="0" fontId="2" fillId="0" borderId="20" xfId="0" applyFont="1" applyBorder="1" applyAlignment="1">
      <alignment/>
    </xf>
    <xf numFmtId="0" fontId="2" fillId="0" borderId="0" xfId="0" applyFont="1" applyAlignment="1">
      <alignment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/>
    </xf>
    <xf numFmtId="0" fontId="5" fillId="0" borderId="16" xfId="0" applyFont="1" applyBorder="1" applyAlignment="1">
      <alignment horizontal="center"/>
    </xf>
    <xf numFmtId="164" fontId="0" fillId="0" borderId="28" xfId="15" applyNumberFormat="1" applyBorder="1" applyAlignment="1">
      <alignment horizontal="center"/>
    </xf>
    <xf numFmtId="164" fontId="0" fillId="0" borderId="10" xfId="15" applyNumberFormat="1" applyBorder="1" applyAlignment="1">
      <alignment horizontal="center"/>
    </xf>
    <xf numFmtId="0" fontId="2" fillId="0" borderId="27" xfId="0" applyFont="1" applyBorder="1" applyAlignment="1">
      <alignment/>
    </xf>
    <xf numFmtId="0" fontId="4" fillId="0" borderId="16" xfId="0" applyFont="1" applyBorder="1" applyAlignment="1">
      <alignment horizontal="center"/>
    </xf>
    <xf numFmtId="164" fontId="2" fillId="0" borderId="28" xfId="15" applyNumberFormat="1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164" fontId="0" fillId="0" borderId="22" xfId="15" applyNumberFormat="1" applyBorder="1" applyAlignment="1">
      <alignment horizontal="center"/>
    </xf>
    <xf numFmtId="0" fontId="2" fillId="0" borderId="16" xfId="0" applyFont="1" applyBorder="1" applyAlignment="1">
      <alignment/>
    </xf>
    <xf numFmtId="44" fontId="0" fillId="0" borderId="16" xfId="17" applyFont="1" applyBorder="1" applyAlignment="1">
      <alignment/>
    </xf>
    <xf numFmtId="164" fontId="0" fillId="0" borderId="17" xfId="15" applyNumberFormat="1" applyBorder="1" applyAlignment="1">
      <alignment/>
    </xf>
    <xf numFmtId="164" fontId="0" fillId="0" borderId="0" xfId="15" applyNumberFormat="1" applyBorder="1" applyAlignment="1">
      <alignment horizontal="center"/>
    </xf>
    <xf numFmtId="0" fontId="5" fillId="0" borderId="8" xfId="0" applyFont="1" applyBorder="1" applyAlignment="1" applyProtection="1">
      <alignment horizontal="center"/>
      <protection/>
    </xf>
    <xf numFmtId="164" fontId="0" fillId="0" borderId="8" xfId="15" applyNumberFormat="1" applyFont="1" applyBorder="1" applyAlignment="1" applyProtection="1">
      <alignment horizontal="center"/>
      <protection/>
    </xf>
    <xf numFmtId="2" fontId="9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9" fillId="0" borderId="1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center"/>
    </xf>
    <xf numFmtId="2" fontId="9" fillId="0" borderId="29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/>
    </xf>
    <xf numFmtId="2" fontId="9" fillId="0" borderId="25" xfId="0" applyNumberFormat="1" applyFont="1" applyFill="1" applyBorder="1" applyAlignment="1">
      <alignment horizontal="center"/>
    </xf>
    <xf numFmtId="49" fontId="13" fillId="0" borderId="25" xfId="0" applyNumberFormat="1" applyFont="1" applyFill="1" applyBorder="1" applyAlignment="1">
      <alignment/>
    </xf>
    <xf numFmtId="49" fontId="13" fillId="0" borderId="4" xfId="0" applyNumberFormat="1" applyFont="1" applyFill="1" applyBorder="1" applyAlignment="1">
      <alignment/>
    </xf>
    <xf numFmtId="2" fontId="9" fillId="0" borderId="5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2" fontId="14" fillId="2" borderId="0" xfId="0" applyNumberFormat="1" applyFont="1" applyFill="1" applyAlignment="1">
      <alignment horizontal="center"/>
    </xf>
    <xf numFmtId="166" fontId="0" fillId="0" borderId="28" xfId="15" applyNumberForma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3" fontId="17" fillId="2" borderId="30" xfId="0" applyNumberFormat="1" applyFont="1" applyFill="1" applyBorder="1" applyAlignment="1">
      <alignment horizontal="center" wrapText="1"/>
    </xf>
    <xf numFmtId="0" fontId="17" fillId="2" borderId="30" xfId="0" applyFont="1" applyFill="1" applyBorder="1" applyAlignment="1">
      <alignment wrapText="1"/>
    </xf>
    <xf numFmtId="0" fontId="17" fillId="2" borderId="30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wrapText="1"/>
    </xf>
    <xf numFmtId="0" fontId="16" fillId="2" borderId="32" xfId="0" applyFont="1" applyFill="1" applyBorder="1" applyAlignment="1">
      <alignment/>
    </xf>
    <xf numFmtId="0" fontId="17" fillId="2" borderId="31" xfId="0" applyFont="1" applyFill="1" applyBorder="1" applyAlignment="1">
      <alignment horizontal="center" wrapText="1"/>
    </xf>
    <xf numFmtId="0" fontId="16" fillId="2" borderId="31" xfId="0" applyFont="1" applyFill="1" applyBorder="1" applyAlignment="1">
      <alignment wrapText="1"/>
    </xf>
    <xf numFmtId="0" fontId="16" fillId="2" borderId="30" xfId="0" applyFont="1" applyFill="1" applyBorder="1" applyAlignment="1">
      <alignment horizontal="center" wrapText="1"/>
    </xf>
    <xf numFmtId="0" fontId="16" fillId="2" borderId="33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2" fontId="8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1" fontId="9" fillId="0" borderId="34" xfId="0" applyNumberFormat="1" applyFont="1" applyFill="1" applyBorder="1" applyAlignment="1">
      <alignment horizontal="center"/>
    </xf>
    <xf numFmtId="1" fontId="9" fillId="0" borderId="35" xfId="0" applyNumberFormat="1" applyFont="1" applyFill="1" applyBorder="1" applyAlignment="1">
      <alignment horizontal="center"/>
    </xf>
    <xf numFmtId="0" fontId="17" fillId="2" borderId="36" xfId="0" applyFont="1" applyFill="1" applyBorder="1" applyAlignment="1">
      <alignment horizontal="center" wrapText="1"/>
    </xf>
    <xf numFmtId="0" fontId="17" fillId="2" borderId="37" xfId="0" applyFont="1" applyFill="1" applyBorder="1" applyAlignment="1">
      <alignment horizontal="center" wrapText="1"/>
    </xf>
    <xf numFmtId="0" fontId="17" fillId="2" borderId="38" xfId="0" applyFont="1" applyFill="1" applyBorder="1" applyAlignment="1">
      <alignment horizontal="center" wrapText="1"/>
    </xf>
    <xf numFmtId="0" fontId="17" fillId="2" borderId="39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justify"/>
    </xf>
    <xf numFmtId="0" fontId="17" fillId="4" borderId="36" xfId="0" applyFont="1" applyFill="1" applyBorder="1" applyAlignment="1">
      <alignment horizontal="center" wrapText="1"/>
    </xf>
    <xf numFmtId="0" fontId="17" fillId="4" borderId="37" xfId="0" applyFont="1" applyFill="1" applyBorder="1" applyAlignment="1">
      <alignment horizontal="center" wrapText="1"/>
    </xf>
    <xf numFmtId="0" fontId="17" fillId="4" borderId="39" xfId="0" applyFont="1" applyFill="1" applyBorder="1" applyAlignment="1">
      <alignment horizontal="center" wrapText="1"/>
    </xf>
    <xf numFmtId="166" fontId="0" fillId="0" borderId="8" xfId="15" applyNumberFormat="1" applyBorder="1" applyAlignment="1">
      <alignment/>
    </xf>
    <xf numFmtId="166" fontId="0" fillId="0" borderId="8" xfId="0" applyNumberFormat="1" applyBorder="1" applyAlignment="1">
      <alignment/>
    </xf>
    <xf numFmtId="43" fontId="0" fillId="0" borderId="8" xfId="0" applyNumberFormat="1" applyBorder="1" applyAlignment="1">
      <alignment/>
    </xf>
    <xf numFmtId="173" fontId="0" fillId="0" borderId="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19</xdr:row>
      <xdr:rowOff>180975</xdr:rowOff>
    </xdr:from>
    <xdr:to>
      <xdr:col>12</xdr:col>
      <xdr:colOff>561975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57725"/>
          <a:ext cx="9839325" cy="3133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19050</xdr:rowOff>
    </xdr:from>
    <xdr:to>
      <xdr:col>10</xdr:col>
      <xdr:colOff>257175</xdr:colOff>
      <xdr:row>17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"/>
          <a:ext cx="61341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>
      <selection activeCell="E58" sqref="E58"/>
    </sheetView>
  </sheetViews>
  <sheetFormatPr defaultColWidth="11.421875" defaultRowHeight="12.75"/>
  <cols>
    <col min="1" max="1" width="35.421875" style="0" customWidth="1"/>
    <col min="2" max="2" width="9.8515625" style="0" customWidth="1"/>
    <col min="3" max="3" width="11.00390625" style="0" customWidth="1"/>
    <col min="4" max="4" width="9.7109375" style="0" customWidth="1"/>
    <col min="6" max="6" width="10.00390625" style="0" customWidth="1"/>
    <col min="7" max="7" width="9.421875" style="0" customWidth="1"/>
  </cols>
  <sheetData>
    <row r="1" spans="1:4" ht="12.75">
      <c r="A1" s="1" t="s">
        <v>70</v>
      </c>
      <c r="D1" s="2" t="s">
        <v>4</v>
      </c>
    </row>
    <row r="2" spans="1:7" ht="12.75">
      <c r="A2" s="1" t="s">
        <v>71</v>
      </c>
      <c r="E2" s="3" t="s">
        <v>0</v>
      </c>
      <c r="F2" s="4">
        <v>443</v>
      </c>
      <c r="G2" s="5" t="s">
        <v>1</v>
      </c>
    </row>
    <row r="3" spans="1:7" ht="12.75">
      <c r="A3" s="6" t="s">
        <v>72</v>
      </c>
      <c r="E3" s="7" t="s">
        <v>2</v>
      </c>
      <c r="F3" s="8">
        <v>3000</v>
      </c>
      <c r="G3" s="9" t="s">
        <v>1</v>
      </c>
    </row>
    <row r="4" spans="1:5" ht="13.5" thickBot="1">
      <c r="A4" s="2" t="s">
        <v>3</v>
      </c>
      <c r="B4" s="10" t="s">
        <v>73</v>
      </c>
      <c r="E4" t="s">
        <v>4</v>
      </c>
    </row>
    <row r="5" spans="1:7" ht="12.75">
      <c r="A5" s="11" t="s">
        <v>5</v>
      </c>
      <c r="B5" s="11" t="s">
        <v>6</v>
      </c>
      <c r="C5" s="11" t="s">
        <v>7</v>
      </c>
      <c r="D5" s="11" t="s">
        <v>8</v>
      </c>
      <c r="E5" s="11" t="s">
        <v>8</v>
      </c>
      <c r="F5" s="11" t="s">
        <v>8</v>
      </c>
      <c r="G5" s="11" t="s">
        <v>9</v>
      </c>
    </row>
    <row r="6" spans="1:7" ht="12.75">
      <c r="A6" s="12"/>
      <c r="B6" s="12"/>
      <c r="C6" s="12"/>
      <c r="D6" s="12" t="s">
        <v>10</v>
      </c>
      <c r="E6" s="12" t="s">
        <v>11</v>
      </c>
      <c r="F6" s="12" t="s">
        <v>11</v>
      </c>
      <c r="G6" s="12" t="s">
        <v>12</v>
      </c>
    </row>
    <row r="7" spans="1:7" ht="13.5" thickBot="1">
      <c r="A7" s="13"/>
      <c r="B7" s="13"/>
      <c r="C7" s="13"/>
      <c r="D7" s="13"/>
      <c r="E7" s="13" t="s">
        <v>13</v>
      </c>
      <c r="F7" s="13" t="s">
        <v>14</v>
      </c>
      <c r="G7" s="13"/>
    </row>
    <row r="8" spans="1:7" ht="12.75">
      <c r="A8" s="14" t="s">
        <v>15</v>
      </c>
      <c r="B8" s="15"/>
      <c r="C8" s="15"/>
      <c r="D8" s="15"/>
      <c r="E8" s="15"/>
      <c r="F8" s="15"/>
      <c r="G8" s="15"/>
    </row>
    <row r="9" spans="1:7" ht="12.75">
      <c r="A9" s="16" t="s">
        <v>16</v>
      </c>
      <c r="B9" s="16"/>
      <c r="C9" s="16"/>
      <c r="D9" s="16"/>
      <c r="E9" s="16"/>
      <c r="F9" s="16"/>
      <c r="G9" s="16"/>
    </row>
    <row r="10" spans="1:7" ht="12.75">
      <c r="A10" s="17" t="s">
        <v>17</v>
      </c>
      <c r="B10" s="16" t="s">
        <v>18</v>
      </c>
      <c r="C10" s="16">
        <v>8</v>
      </c>
      <c r="D10" s="18">
        <v>5000</v>
      </c>
      <c r="E10" s="18">
        <f>+D10*C10</f>
        <v>40000</v>
      </c>
      <c r="F10" s="19">
        <f>+E10/$F$2</f>
        <v>90.29345372460497</v>
      </c>
      <c r="G10" s="20">
        <f>+E10/$E$48*100</f>
        <v>2.595277840064446</v>
      </c>
    </row>
    <row r="11" spans="1:7" ht="12.75">
      <c r="A11" s="17" t="s">
        <v>77</v>
      </c>
      <c r="B11" s="16" t="s">
        <v>19</v>
      </c>
      <c r="C11" s="16">
        <v>120</v>
      </c>
      <c r="D11" s="18">
        <v>500</v>
      </c>
      <c r="E11" s="18">
        <f>+D11*C11</f>
        <v>60000</v>
      </c>
      <c r="F11" s="19">
        <f>+E11/$F$2</f>
        <v>135.44018058690745</v>
      </c>
      <c r="G11" s="20">
        <f>+E11/$E$48*100</f>
        <v>3.8929167600966688</v>
      </c>
    </row>
    <row r="12" spans="1:7" ht="12.75">
      <c r="A12" s="17" t="s">
        <v>20</v>
      </c>
      <c r="B12" s="16" t="s">
        <v>19</v>
      </c>
      <c r="C12" s="16">
        <v>60</v>
      </c>
      <c r="D12" s="18">
        <f>$F$3/6</f>
        <v>500</v>
      </c>
      <c r="E12" s="18">
        <f>+D12*C12</f>
        <v>30000</v>
      </c>
      <c r="F12" s="19">
        <f>+E12/$F$2</f>
        <v>67.72009029345372</v>
      </c>
      <c r="G12" s="20">
        <f>+E12/$E$48*100</f>
        <v>1.9464583800483344</v>
      </c>
    </row>
    <row r="13" spans="1:7" ht="13.5" thickBot="1">
      <c r="A13" s="21" t="s">
        <v>21</v>
      </c>
      <c r="B13" s="22"/>
      <c r="C13" s="22"/>
      <c r="D13" s="23"/>
      <c r="E13" s="24">
        <f>SUM(E10:E12)</f>
        <v>130000</v>
      </c>
      <c r="F13" s="25">
        <f>+E13/$F$2</f>
        <v>293.4537246049661</v>
      </c>
      <c r="G13" s="25">
        <f>+E13/$E$48*100</f>
        <v>8.43465298020945</v>
      </c>
    </row>
    <row r="14" spans="1:7" ht="14.25" thickBot="1" thickTop="1">
      <c r="A14" s="26" t="s">
        <v>22</v>
      </c>
      <c r="B14" s="16"/>
      <c r="C14" s="16"/>
      <c r="D14" s="18"/>
      <c r="E14" s="18"/>
      <c r="F14" s="16"/>
      <c r="G14" s="16"/>
    </row>
    <row r="15" spans="1:7" ht="13.5" thickTop="1">
      <c r="A15" s="27" t="s">
        <v>23</v>
      </c>
      <c r="B15" s="16"/>
      <c r="C15" s="16" t="s">
        <v>4</v>
      </c>
      <c r="D15" s="18"/>
      <c r="E15" s="28" t="s">
        <v>4</v>
      </c>
      <c r="F15" s="16" t="s">
        <v>4</v>
      </c>
      <c r="G15" s="20" t="s">
        <v>4</v>
      </c>
    </row>
    <row r="16" spans="1:7" ht="12.75">
      <c r="A16" s="16" t="s">
        <v>74</v>
      </c>
      <c r="B16" s="16" t="s">
        <v>19</v>
      </c>
      <c r="C16" s="16">
        <v>64</v>
      </c>
      <c r="D16" s="18">
        <f aca="true" t="shared" si="0" ref="D16:D23">$F$3/6</f>
        <v>500</v>
      </c>
      <c r="E16" s="18">
        <f aca="true" t="shared" si="1" ref="E16:E23">+D16*C16</f>
        <v>32000</v>
      </c>
      <c r="F16" s="19">
        <f aca="true" t="shared" si="2" ref="F16:F23">+E16/$F$2</f>
        <v>72.23476297968398</v>
      </c>
      <c r="G16" s="20">
        <f>+E16/$E$48*100</f>
        <v>2.076222272051557</v>
      </c>
    </row>
    <row r="17" spans="1:7" ht="12.75">
      <c r="A17" s="16" t="s">
        <v>24</v>
      </c>
      <c r="B17" s="16" t="s">
        <v>19</v>
      </c>
      <c r="C17" s="16">
        <v>60</v>
      </c>
      <c r="D17" s="18">
        <f t="shared" si="0"/>
        <v>500</v>
      </c>
      <c r="E17" s="18">
        <f>+D17*C17</f>
        <v>30000</v>
      </c>
      <c r="F17" s="19">
        <f>+E17/$F$2</f>
        <v>67.72009029345372</v>
      </c>
      <c r="G17" s="20">
        <f>+E17/$E$48*100</f>
        <v>1.9464583800483344</v>
      </c>
    </row>
    <row r="18" spans="1:7" ht="12.75">
      <c r="A18" s="16" t="s">
        <v>25</v>
      </c>
      <c r="B18" s="16" t="s">
        <v>19</v>
      </c>
      <c r="C18" s="16">
        <f>24*8</f>
        <v>192</v>
      </c>
      <c r="D18" s="18">
        <f t="shared" si="0"/>
        <v>500</v>
      </c>
      <c r="E18" s="18">
        <f t="shared" si="1"/>
        <v>96000</v>
      </c>
      <c r="F18" s="19">
        <f t="shared" si="2"/>
        <v>216.7042889390519</v>
      </c>
      <c r="G18" s="20">
        <f>+E18/$E$48*100</f>
        <v>6.2286668161546705</v>
      </c>
    </row>
    <row r="19" spans="1:7" ht="12.75">
      <c r="A19" s="16" t="s">
        <v>26</v>
      </c>
      <c r="B19" s="16" t="s">
        <v>19</v>
      </c>
      <c r="C19" s="16">
        <v>72</v>
      </c>
      <c r="D19" s="18">
        <f t="shared" si="0"/>
        <v>500</v>
      </c>
      <c r="E19" s="18">
        <f>+D19*C19</f>
        <v>36000</v>
      </c>
      <c r="F19" s="19">
        <f>+E19/$F$2</f>
        <v>81.26410835214448</v>
      </c>
      <c r="G19" s="20">
        <f>+E19/$E$48*100</f>
        <v>2.3357500560580013</v>
      </c>
    </row>
    <row r="20" spans="1:7" ht="12.75">
      <c r="A20" s="16" t="s">
        <v>76</v>
      </c>
      <c r="B20" s="16" t="s">
        <v>19</v>
      </c>
      <c r="C20" s="16">
        <v>48</v>
      </c>
      <c r="D20" s="18">
        <f t="shared" si="0"/>
        <v>500</v>
      </c>
      <c r="E20" s="18">
        <f>+D20*C20</f>
        <v>24000</v>
      </c>
      <c r="F20" s="19">
        <f>+E20/$F$2</f>
        <v>54.17607223476298</v>
      </c>
      <c r="G20" s="20">
        <f>+E20/$E$48*100</f>
        <v>1.5571667040386676</v>
      </c>
    </row>
    <row r="21" spans="1:7" ht="12.75">
      <c r="A21" s="16" t="s">
        <v>27</v>
      </c>
      <c r="B21" s="16" t="s">
        <v>19</v>
      </c>
      <c r="C21" s="16">
        <v>150</v>
      </c>
      <c r="D21" s="18">
        <f t="shared" si="0"/>
        <v>500</v>
      </c>
      <c r="E21" s="18">
        <f t="shared" si="1"/>
        <v>75000</v>
      </c>
      <c r="F21" s="19">
        <f t="shared" si="2"/>
        <v>169.3002257336343</v>
      </c>
      <c r="G21" s="20">
        <f>+E21/$E$48*100</f>
        <v>4.866145950120836</v>
      </c>
    </row>
    <row r="22" spans="1:7" ht="12.75">
      <c r="A22" s="16" t="s">
        <v>28</v>
      </c>
      <c r="B22" s="16" t="s">
        <v>19</v>
      </c>
      <c r="C22" s="16">
        <v>600</v>
      </c>
      <c r="D22" s="18">
        <f t="shared" si="0"/>
        <v>500</v>
      </c>
      <c r="E22" s="18">
        <f t="shared" si="1"/>
        <v>300000</v>
      </c>
      <c r="F22" s="19">
        <f t="shared" si="2"/>
        <v>677.2009029345372</v>
      </c>
      <c r="G22" s="20">
        <f>+E22/$E$48*100</f>
        <v>19.464583800483343</v>
      </c>
    </row>
    <row r="23" spans="1:7" ht="12.75">
      <c r="A23" s="16" t="s">
        <v>75</v>
      </c>
      <c r="B23" s="16" t="s">
        <v>19</v>
      </c>
      <c r="C23" s="29">
        <v>400</v>
      </c>
      <c r="D23" s="18">
        <f t="shared" si="0"/>
        <v>500</v>
      </c>
      <c r="E23" s="18">
        <f t="shared" si="1"/>
        <v>200000</v>
      </c>
      <c r="F23" s="19">
        <f t="shared" si="2"/>
        <v>451.46726862302484</v>
      </c>
      <c r="G23" s="20">
        <f>+E23/$E$48*100</f>
        <v>12.976389200322231</v>
      </c>
    </row>
    <row r="24" spans="1:7" ht="12.75">
      <c r="A24" s="30" t="s">
        <v>29</v>
      </c>
      <c r="B24" s="16" t="s">
        <v>19</v>
      </c>
      <c r="C24" s="31">
        <f>SUM(C16:C23)</f>
        <v>1586</v>
      </c>
      <c r="D24" s="32"/>
      <c r="E24" s="32">
        <f>SUM(E16:E23)</f>
        <v>793000</v>
      </c>
      <c r="F24" s="33">
        <f>SUM(F16:F23)</f>
        <v>1790.0677200902935</v>
      </c>
      <c r="G24" s="33">
        <f>SUM(G16:G23)</f>
        <v>51.45138317927764</v>
      </c>
    </row>
    <row r="25" spans="1:7" ht="13.5" thickBot="1">
      <c r="A25" s="21" t="s">
        <v>30</v>
      </c>
      <c r="B25" s="22"/>
      <c r="C25" s="22"/>
      <c r="D25" s="23"/>
      <c r="E25" s="24">
        <f>E24</f>
        <v>793000</v>
      </c>
      <c r="F25" s="24">
        <f>F24</f>
        <v>1790.0677200902935</v>
      </c>
      <c r="G25" s="34">
        <f>+E25/$E$48*100</f>
        <v>51.45138317927764</v>
      </c>
    </row>
    <row r="26" spans="1:7" ht="12.75">
      <c r="A26" s="14" t="s">
        <v>31</v>
      </c>
      <c r="B26" s="15"/>
      <c r="C26" s="135" t="s">
        <v>4</v>
      </c>
      <c r="D26" s="35" t="s">
        <v>4</v>
      </c>
      <c r="E26" s="35" t="s">
        <v>4</v>
      </c>
      <c r="F26" s="15" t="s">
        <v>4</v>
      </c>
      <c r="G26" s="36" t="s">
        <v>4</v>
      </c>
    </row>
    <row r="27" spans="1:7" ht="12.75">
      <c r="A27" s="16" t="s">
        <v>274</v>
      </c>
      <c r="B27" s="16" t="s">
        <v>33</v>
      </c>
      <c r="C27" s="133">
        <v>2</v>
      </c>
      <c r="D27" s="18">
        <v>64000</v>
      </c>
      <c r="E27" s="18">
        <f aca="true" t="shared" si="3" ref="E27:E44">+D27*C27</f>
        <v>128000</v>
      </c>
      <c r="F27" s="19">
        <f>+E27/$F$2</f>
        <v>288.9390519187359</v>
      </c>
      <c r="G27" s="20">
        <f aca="true" t="shared" si="4" ref="G27:G44">+E27/$E$48*100</f>
        <v>8.304889088206227</v>
      </c>
    </row>
    <row r="28" spans="1:7" ht="12.75">
      <c r="A28" s="16" t="s">
        <v>32</v>
      </c>
      <c r="B28" s="16" t="s">
        <v>33</v>
      </c>
      <c r="C28" s="132">
        <v>920</v>
      </c>
      <c r="D28" s="18">
        <f>6000/46</f>
        <v>130.43478260869566</v>
      </c>
      <c r="E28" s="18">
        <f t="shared" si="3"/>
        <v>120000</v>
      </c>
      <c r="F28" s="19">
        <f aca="true" t="shared" si="5" ref="F28:F42">+E28/$F$2</f>
        <v>270.8803611738149</v>
      </c>
      <c r="G28" s="20">
        <f t="shared" si="4"/>
        <v>7.7858335201933375</v>
      </c>
    </row>
    <row r="29" spans="1:7" ht="12.75">
      <c r="A29" s="16" t="s">
        <v>275</v>
      </c>
      <c r="B29" s="16" t="s">
        <v>33</v>
      </c>
      <c r="C29" s="132">
        <v>180</v>
      </c>
      <c r="D29" s="18">
        <v>95</v>
      </c>
      <c r="E29" s="18">
        <f t="shared" si="3"/>
        <v>17100</v>
      </c>
      <c r="F29" s="19">
        <f t="shared" si="5"/>
        <v>38.60045146726862</v>
      </c>
      <c r="G29" s="20">
        <f t="shared" si="4"/>
        <v>1.1094812766275506</v>
      </c>
    </row>
    <row r="30" spans="1:7" ht="12.75">
      <c r="A30" s="16" t="s">
        <v>270</v>
      </c>
      <c r="B30" s="16" t="s">
        <v>34</v>
      </c>
      <c r="C30" s="132">
        <v>4</v>
      </c>
      <c r="D30" s="18">
        <v>12150</v>
      </c>
      <c r="E30" s="18">
        <f>+D30*C30</f>
        <v>48600</v>
      </c>
      <c r="F30" s="19">
        <f t="shared" si="5"/>
        <v>109.70654627539503</v>
      </c>
      <c r="G30" s="20">
        <f>+E30/$E$48*100</f>
        <v>3.153262575678302</v>
      </c>
    </row>
    <row r="31" spans="1:7" ht="12.75">
      <c r="A31" s="16" t="s">
        <v>276</v>
      </c>
      <c r="B31" s="16" t="s">
        <v>33</v>
      </c>
      <c r="C31" s="132">
        <v>1</v>
      </c>
      <c r="D31" s="18">
        <v>1400</v>
      </c>
      <c r="E31" s="18">
        <f>+D31*C31</f>
        <v>1400</v>
      </c>
      <c r="F31" s="19">
        <f t="shared" si="5"/>
        <v>3.160270880361174</v>
      </c>
      <c r="G31" s="20">
        <f>+E31/$E$48*100</f>
        <v>0.09083472440225561</v>
      </c>
    </row>
    <row r="32" spans="1:7" ht="12.75">
      <c r="A32" s="16" t="s">
        <v>271</v>
      </c>
      <c r="B32" s="16" t="s">
        <v>34</v>
      </c>
      <c r="C32" s="132">
        <v>1</v>
      </c>
      <c r="D32" s="18">
        <v>4500</v>
      </c>
      <c r="E32" s="18">
        <f>+D32*C32</f>
        <v>4500</v>
      </c>
      <c r="F32" s="19">
        <f t="shared" si="5"/>
        <v>10.15801354401806</v>
      </c>
      <c r="G32" s="20">
        <f>+E32/$E$48*100</f>
        <v>0.29196875700725017</v>
      </c>
    </row>
    <row r="33" spans="1:7" ht="12.75">
      <c r="A33" s="16" t="s">
        <v>272</v>
      </c>
      <c r="B33" s="16" t="s">
        <v>34</v>
      </c>
      <c r="C33" s="132">
        <v>2</v>
      </c>
      <c r="D33" s="18">
        <v>1920</v>
      </c>
      <c r="E33" s="18">
        <f>+D33*C33</f>
        <v>3840</v>
      </c>
      <c r="F33" s="19">
        <f t="shared" si="5"/>
        <v>8.668171557562077</v>
      </c>
      <c r="G33" s="20">
        <f>+E33/$E$48*100</f>
        <v>0.2491466726461868</v>
      </c>
    </row>
    <row r="34" spans="1:7" ht="12.75">
      <c r="A34" s="16" t="s">
        <v>273</v>
      </c>
      <c r="B34" s="16" t="s">
        <v>34</v>
      </c>
      <c r="C34" s="132">
        <v>0.7</v>
      </c>
      <c r="D34" s="18">
        <v>4930</v>
      </c>
      <c r="E34" s="18">
        <f>+D34*C34</f>
        <v>3451</v>
      </c>
      <c r="F34" s="19">
        <f t="shared" si="5"/>
        <v>7.790067720090294</v>
      </c>
      <c r="G34" s="20">
        <f>+E34/$E$48*100</f>
        <v>0.22390759565156007</v>
      </c>
    </row>
    <row r="35" spans="1:7" ht="12.75">
      <c r="A35" s="16" t="s">
        <v>267</v>
      </c>
      <c r="B35" s="16" t="s">
        <v>34</v>
      </c>
      <c r="C35" s="133">
        <v>0.9</v>
      </c>
      <c r="D35" s="18">
        <v>11500</v>
      </c>
      <c r="E35" s="18">
        <f t="shared" si="3"/>
        <v>10350</v>
      </c>
      <c r="F35" s="19">
        <f t="shared" si="5"/>
        <v>23.363431151241535</v>
      </c>
      <c r="G35" s="20">
        <f t="shared" si="4"/>
        <v>0.6715281411166754</v>
      </c>
    </row>
    <row r="36" spans="1:7" ht="12.75">
      <c r="A36" s="17" t="s">
        <v>268</v>
      </c>
      <c r="B36" s="16" t="s">
        <v>33</v>
      </c>
      <c r="C36" s="133">
        <v>1</v>
      </c>
      <c r="D36" s="18">
        <v>5440</v>
      </c>
      <c r="E36" s="18">
        <f t="shared" si="3"/>
        <v>5440</v>
      </c>
      <c r="F36" s="19">
        <f t="shared" si="5"/>
        <v>12.279909706546276</v>
      </c>
      <c r="G36" s="20">
        <f t="shared" si="4"/>
        <v>0.3529577862487646</v>
      </c>
    </row>
    <row r="37" spans="1:7" ht="12.75">
      <c r="A37" s="17" t="s">
        <v>269</v>
      </c>
      <c r="B37" s="16" t="s">
        <v>33</v>
      </c>
      <c r="C37" s="134">
        <v>0.145</v>
      </c>
      <c r="D37" s="18">
        <f>36360*4</f>
        <v>145440</v>
      </c>
      <c r="E37" s="18">
        <f t="shared" si="3"/>
        <v>21088.8</v>
      </c>
      <c r="F37" s="19">
        <f t="shared" si="5"/>
        <v>47.60451467268623</v>
      </c>
      <c r="G37" s="20">
        <f t="shared" si="4"/>
        <v>1.3682823828387771</v>
      </c>
    </row>
    <row r="38" spans="1:7" ht="12.75">
      <c r="A38" s="16" t="s">
        <v>264</v>
      </c>
      <c r="B38" s="16" t="s">
        <v>33</v>
      </c>
      <c r="C38" s="133">
        <v>0.2</v>
      </c>
      <c r="D38" s="18">
        <v>4330</v>
      </c>
      <c r="E38" s="18">
        <f t="shared" si="3"/>
        <v>866</v>
      </c>
      <c r="F38" s="19">
        <f t="shared" si="5"/>
        <v>1.9548532731376975</v>
      </c>
      <c r="G38" s="20">
        <f t="shared" si="4"/>
        <v>0.05618776523739525</v>
      </c>
    </row>
    <row r="39" spans="1:7" ht="12.75">
      <c r="A39" s="16" t="s">
        <v>35</v>
      </c>
      <c r="B39" s="16" t="s">
        <v>59</v>
      </c>
      <c r="C39" s="133">
        <v>5</v>
      </c>
      <c r="D39" s="18">
        <v>4270</v>
      </c>
      <c r="E39" s="18">
        <f t="shared" si="3"/>
        <v>21350</v>
      </c>
      <c r="F39" s="19">
        <f t="shared" si="5"/>
        <v>48.1941309255079</v>
      </c>
      <c r="G39" s="20">
        <f t="shared" si="4"/>
        <v>1.385229547134398</v>
      </c>
    </row>
    <row r="40" spans="1:7" ht="12.75">
      <c r="A40" s="17" t="s">
        <v>265</v>
      </c>
      <c r="B40" s="87" t="s">
        <v>33</v>
      </c>
      <c r="C40" s="133">
        <v>5</v>
      </c>
      <c r="D40" s="88">
        <v>3143</v>
      </c>
      <c r="E40" s="88">
        <f>C40*D40</f>
        <v>15715</v>
      </c>
      <c r="F40" s="19">
        <f t="shared" si="5"/>
        <v>35.47404063205418</v>
      </c>
      <c r="G40" s="20">
        <f t="shared" si="4"/>
        <v>1.0196197814153192</v>
      </c>
    </row>
    <row r="41" spans="1:7" ht="12.75">
      <c r="A41" s="16" t="s">
        <v>266</v>
      </c>
      <c r="B41" s="16" t="s">
        <v>34</v>
      </c>
      <c r="C41" s="133">
        <v>6</v>
      </c>
      <c r="D41" s="18">
        <v>4680</v>
      </c>
      <c r="E41" s="18">
        <f t="shared" si="3"/>
        <v>28080</v>
      </c>
      <c r="F41" s="19">
        <f t="shared" si="5"/>
        <v>63.386004514672685</v>
      </c>
      <c r="G41" s="20">
        <f t="shared" si="4"/>
        <v>1.821885043725241</v>
      </c>
    </row>
    <row r="42" spans="1:7" ht="12.75">
      <c r="A42" s="16" t="s">
        <v>36</v>
      </c>
      <c r="B42" s="16" t="s">
        <v>34</v>
      </c>
      <c r="C42" s="133">
        <v>2</v>
      </c>
      <c r="D42" s="18">
        <v>1680</v>
      </c>
      <c r="E42" s="18">
        <f t="shared" si="3"/>
        <v>3360</v>
      </c>
      <c r="F42" s="19">
        <f t="shared" si="5"/>
        <v>7.584650112866817</v>
      </c>
      <c r="G42" s="20">
        <f t="shared" si="4"/>
        <v>0.21800333856541346</v>
      </c>
    </row>
    <row r="43" spans="1:7" ht="12.75">
      <c r="A43" s="16" t="s">
        <v>37</v>
      </c>
      <c r="B43" s="16" t="s">
        <v>38</v>
      </c>
      <c r="C43" s="133">
        <v>20</v>
      </c>
      <c r="D43" s="18">
        <v>2500</v>
      </c>
      <c r="E43" s="18">
        <f t="shared" si="3"/>
        <v>50000</v>
      </c>
      <c r="F43" s="19">
        <f>+E43/$F$2</f>
        <v>112.86681715575621</v>
      </c>
      <c r="G43" s="20">
        <f t="shared" si="4"/>
        <v>3.2440973000805577</v>
      </c>
    </row>
    <row r="44" spans="1:7" ht="12.75">
      <c r="A44" s="16" t="s">
        <v>39</v>
      </c>
      <c r="B44" s="16" t="s">
        <v>6</v>
      </c>
      <c r="C44" s="133">
        <v>2178</v>
      </c>
      <c r="D44" s="18">
        <v>40</v>
      </c>
      <c r="E44" s="18">
        <f t="shared" si="3"/>
        <v>87120</v>
      </c>
      <c r="F44" s="19">
        <f>+E44/$F$2</f>
        <v>196.6591422121896</v>
      </c>
      <c r="G44" s="20">
        <f t="shared" si="4"/>
        <v>5.652515135660363</v>
      </c>
    </row>
    <row r="45" spans="1:7" ht="12.75">
      <c r="A45" s="16"/>
      <c r="B45" s="16"/>
      <c r="C45" s="16"/>
      <c r="D45" s="18"/>
      <c r="E45" s="18"/>
      <c r="F45" s="19"/>
      <c r="G45" s="20"/>
    </row>
    <row r="46" spans="1:7" ht="13.5" thickBot="1">
      <c r="A46" s="37" t="s">
        <v>40</v>
      </c>
      <c r="B46" s="38"/>
      <c r="C46" s="38"/>
      <c r="D46" s="38"/>
      <c r="E46" s="39">
        <f>SUM(E27:E44)</f>
        <v>570260.8</v>
      </c>
      <c r="F46" s="39">
        <f>SUM(F28:F45)</f>
        <v>998.3313769751692</v>
      </c>
      <c r="G46" s="34">
        <f>+E46/$E$48*100</f>
        <v>36.99963043243557</v>
      </c>
    </row>
    <row r="47" spans="1:7" ht="14.25" thickBot="1" thickTop="1">
      <c r="A47" s="40" t="s">
        <v>41</v>
      </c>
      <c r="B47" s="41" t="s">
        <v>42</v>
      </c>
      <c r="C47" s="41">
        <v>24</v>
      </c>
      <c r="D47" s="41">
        <v>2000</v>
      </c>
      <c r="E47" s="42">
        <f>C47*D47</f>
        <v>48000</v>
      </c>
      <c r="F47" s="18">
        <f>+E47/$F$2</f>
        <v>108.35214446952595</v>
      </c>
      <c r="G47" s="34">
        <f>+E47/$E$48*100</f>
        <v>3.1143334080773353</v>
      </c>
    </row>
    <row r="48" spans="1:7" ht="14.25" thickBot="1" thickTop="1">
      <c r="A48" s="43" t="s">
        <v>43</v>
      </c>
      <c r="B48" s="44"/>
      <c r="C48" s="44"/>
      <c r="D48" s="44"/>
      <c r="E48" s="45">
        <f>+E46+E25+E47+E13</f>
        <v>1541260.8</v>
      </c>
      <c r="F48" s="45">
        <f>+F46+F25+F47+F13</f>
        <v>3190.204966139955</v>
      </c>
      <c r="G48" s="45">
        <f>+G46+G25+G47+G13</f>
        <v>100</v>
      </c>
    </row>
    <row r="49" ht="13.5" thickTop="1">
      <c r="A49" t="s">
        <v>4</v>
      </c>
    </row>
    <row r="50" spans="1:4" ht="12.75">
      <c r="A50" s="46" t="s">
        <v>44</v>
      </c>
      <c r="B50" s="47">
        <v>10000</v>
      </c>
      <c r="C50" s="48" t="s">
        <v>45</v>
      </c>
      <c r="D50" s="49">
        <v>1</v>
      </c>
    </row>
    <row r="51" spans="1:4" ht="12.75">
      <c r="A51" s="46" t="s">
        <v>46</v>
      </c>
      <c r="B51" s="47">
        <v>0</v>
      </c>
      <c r="C51" s="48" t="s">
        <v>45</v>
      </c>
      <c r="D51" s="50">
        <f>100%-D52</f>
        <v>0</v>
      </c>
    </row>
    <row r="52" spans="1:4" ht="12.75">
      <c r="A52" s="46" t="s">
        <v>47</v>
      </c>
      <c r="B52" s="47">
        <f>B50*D52</f>
        <v>10000</v>
      </c>
      <c r="C52" s="48" t="s">
        <v>45</v>
      </c>
      <c r="D52" s="50">
        <v>1</v>
      </c>
    </row>
    <row r="53" spans="1:6" ht="12.75">
      <c r="A53" s="46" t="s">
        <v>78</v>
      </c>
      <c r="B53" s="51">
        <f>1/(1.5*0.2)</f>
        <v>3.333333333333333</v>
      </c>
      <c r="C53" s="46" t="s">
        <v>48</v>
      </c>
      <c r="D53" s="46"/>
      <c r="E53" t="s">
        <v>4</v>
      </c>
      <c r="F53" t="s">
        <v>4</v>
      </c>
    </row>
    <row r="54" spans="1:4" ht="12.75">
      <c r="A54" s="46" t="s">
        <v>49</v>
      </c>
      <c r="B54" s="47">
        <f>B53*B50</f>
        <v>33333.33333333333</v>
      </c>
      <c r="C54" s="46" t="s">
        <v>50</v>
      </c>
      <c r="D54" s="46"/>
    </row>
    <row r="55" spans="1:4" ht="12.75">
      <c r="A55" s="52" t="s">
        <v>51</v>
      </c>
      <c r="B55" s="53">
        <v>0.9</v>
      </c>
      <c r="C55" s="54" t="s">
        <v>52</v>
      </c>
      <c r="D55" s="55"/>
    </row>
    <row r="56" spans="1:6" ht="12.75">
      <c r="A56" s="56" t="s">
        <v>53</v>
      </c>
      <c r="B56" s="57">
        <f>B55*B54</f>
        <v>29999.999999999996</v>
      </c>
      <c r="C56" s="58" t="s">
        <v>79</v>
      </c>
      <c r="D56" s="56" t="s">
        <v>54</v>
      </c>
      <c r="E56" s="59">
        <f>+E48/B56</f>
        <v>51.37536000000001</v>
      </c>
      <c r="F56" s="58" t="s">
        <v>55</v>
      </c>
    </row>
    <row r="57" spans="1:7" ht="12.75">
      <c r="A57" s="2"/>
      <c r="C57" s="60"/>
      <c r="D57" s="2"/>
      <c r="E57" s="2"/>
      <c r="F57" s="61"/>
      <c r="G57" s="2"/>
    </row>
    <row r="58" spans="1:3" ht="13.5" thickBot="1">
      <c r="A58" s="62" t="s">
        <v>56</v>
      </c>
      <c r="B58" s="63"/>
      <c r="C58" s="63"/>
    </row>
    <row r="59" spans="1:4" ht="13.5" thickBot="1">
      <c r="A59" s="64" t="s">
        <v>57</v>
      </c>
      <c r="B59" s="65" t="s">
        <v>6</v>
      </c>
      <c r="C59" s="66">
        <v>1</v>
      </c>
      <c r="D59" s="67"/>
    </row>
    <row r="60" spans="1:4" ht="12.75">
      <c r="A60" s="68"/>
      <c r="B60" s="69"/>
      <c r="C60" s="70"/>
      <c r="D60" s="17"/>
    </row>
    <row r="61" spans="1:4" ht="12.75">
      <c r="A61" s="71" t="s">
        <v>58</v>
      </c>
      <c r="B61" s="72" t="s">
        <v>59</v>
      </c>
      <c r="C61" s="73">
        <f>B56</f>
        <v>29999.999999999996</v>
      </c>
      <c r="D61" s="74"/>
    </row>
    <row r="62" spans="1:4" ht="12.75">
      <c r="A62" s="71" t="s">
        <v>60</v>
      </c>
      <c r="B62" s="72" t="s">
        <v>61</v>
      </c>
      <c r="C62" s="104">
        <v>78.82</v>
      </c>
      <c r="D62" s="73"/>
    </row>
    <row r="63" spans="1:4" ht="12.75">
      <c r="A63" s="71" t="s">
        <v>62</v>
      </c>
      <c r="B63" s="72" t="s">
        <v>13</v>
      </c>
      <c r="C63" s="73">
        <f>C62*C61</f>
        <v>2364599.9999999995</v>
      </c>
      <c r="D63" s="73"/>
    </row>
    <row r="64" spans="1:4" ht="12.75">
      <c r="A64" s="71" t="s">
        <v>8</v>
      </c>
      <c r="B64" s="72" t="s">
        <v>13</v>
      </c>
      <c r="C64" s="73">
        <f>+$E$48</f>
        <v>1541260.8</v>
      </c>
      <c r="D64" s="73"/>
    </row>
    <row r="65" spans="1:4" ht="12.75">
      <c r="A65" s="75" t="s">
        <v>63</v>
      </c>
      <c r="B65" s="72" t="s">
        <v>13</v>
      </c>
      <c r="C65" s="73">
        <f>+C63-C64</f>
        <v>823339.1999999995</v>
      </c>
      <c r="D65" s="74"/>
    </row>
    <row r="66" spans="1:4" ht="12.75">
      <c r="A66" s="71" t="s">
        <v>64</v>
      </c>
      <c r="B66" s="76" t="s">
        <v>13</v>
      </c>
      <c r="C66" s="77">
        <f>+C64/C61</f>
        <v>51.37536000000001</v>
      </c>
      <c r="D66" s="77"/>
    </row>
    <row r="67" spans="1:4" ht="13.5" thickBot="1">
      <c r="A67" s="71" t="s">
        <v>65</v>
      </c>
      <c r="B67" s="72"/>
      <c r="C67" s="78">
        <f>+C63/C64</f>
        <v>1.5341984951540968</v>
      </c>
      <c r="D67" s="79"/>
    </row>
    <row r="68" spans="1:6" ht="13.5" thickBot="1">
      <c r="A68" s="80" t="s">
        <v>66</v>
      </c>
      <c r="B68" s="81" t="s">
        <v>67</v>
      </c>
      <c r="C68" s="82">
        <f>+(C24)/6</f>
        <v>264.3333333333333</v>
      </c>
      <c r="D68" s="82"/>
      <c r="F68" t="s">
        <v>4</v>
      </c>
    </row>
    <row r="69" spans="1:4" ht="12.75">
      <c r="A69" s="83" t="s">
        <v>68</v>
      </c>
      <c r="B69" s="84" t="s">
        <v>69</v>
      </c>
      <c r="C69" s="85">
        <f>C64/1000</f>
        <v>1541.2608</v>
      </c>
      <c r="D69" s="86"/>
    </row>
  </sheetData>
  <printOptions/>
  <pageMargins left="0.75" right="0.75" top="1" bottom="1" header="0" footer="0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E1">
      <selection activeCell="F20" sqref="F20"/>
    </sheetView>
  </sheetViews>
  <sheetFormatPr defaultColWidth="11.421875" defaultRowHeight="12.75"/>
  <cols>
    <col min="1" max="1" width="14.8515625" style="0" customWidth="1"/>
  </cols>
  <sheetData>
    <row r="1" spans="1:13" ht="19.5">
      <c r="A1" s="117" t="s">
        <v>80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.75">
      <c r="A2" s="118" t="s">
        <v>81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7.25">
      <c r="A3" s="119" t="s">
        <v>82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>
      <c r="A4" s="89"/>
      <c r="B4" s="89"/>
      <c r="C4" s="89"/>
      <c r="D4" s="89"/>
      <c r="E4" s="89"/>
      <c r="F4" s="90"/>
      <c r="G4" s="90"/>
      <c r="H4" s="90"/>
      <c r="I4" s="90"/>
      <c r="J4" s="90"/>
      <c r="K4" s="90"/>
      <c r="L4" s="90"/>
      <c r="M4" s="90"/>
    </row>
    <row r="5" spans="1:13" ht="18.75">
      <c r="A5" s="89"/>
      <c r="B5" s="120">
        <v>2000</v>
      </c>
      <c r="C5" s="121"/>
      <c r="D5" s="122"/>
      <c r="E5" s="123">
        <v>2001</v>
      </c>
      <c r="F5" s="121"/>
      <c r="G5" s="122"/>
      <c r="H5" s="123">
        <v>2002</v>
      </c>
      <c r="I5" s="121"/>
      <c r="J5" s="122"/>
      <c r="K5" s="123">
        <v>2003</v>
      </c>
      <c r="L5" s="121"/>
      <c r="M5" s="122"/>
    </row>
    <row r="6" spans="1:13" ht="18.75">
      <c r="A6" s="91"/>
      <c r="B6" s="92" t="s">
        <v>83</v>
      </c>
      <c r="C6" s="93" t="s">
        <v>84</v>
      </c>
      <c r="D6" s="93" t="s">
        <v>85</v>
      </c>
      <c r="E6" s="92" t="s">
        <v>83</v>
      </c>
      <c r="F6" s="93" t="s">
        <v>84</v>
      </c>
      <c r="G6" s="94" t="s">
        <v>85</v>
      </c>
      <c r="H6" s="89" t="s">
        <v>83</v>
      </c>
      <c r="I6" s="89" t="s">
        <v>84</v>
      </c>
      <c r="J6" s="95" t="s">
        <v>85</v>
      </c>
      <c r="K6" s="89" t="s">
        <v>83</v>
      </c>
      <c r="L6" s="89" t="s">
        <v>84</v>
      </c>
      <c r="M6" s="95" t="s">
        <v>85</v>
      </c>
    </row>
    <row r="7" spans="1:13" ht="18.75">
      <c r="A7" s="96" t="s">
        <v>86</v>
      </c>
      <c r="B7" s="89">
        <v>167.68</v>
      </c>
      <c r="C7" s="89">
        <v>300</v>
      </c>
      <c r="D7" s="89">
        <v>359.79</v>
      </c>
      <c r="E7" s="97">
        <v>75.28</v>
      </c>
      <c r="F7" s="89">
        <v>115</v>
      </c>
      <c r="G7" s="95">
        <v>160.59</v>
      </c>
      <c r="H7" s="89">
        <v>86.3</v>
      </c>
      <c r="I7" s="89">
        <v>162.5</v>
      </c>
      <c r="J7" s="95">
        <v>222.52</v>
      </c>
      <c r="K7" s="89">
        <v>153.39</v>
      </c>
      <c r="L7" s="89">
        <v>237.5</v>
      </c>
      <c r="M7" s="95">
        <v>264</v>
      </c>
    </row>
    <row r="8" spans="1:13" ht="18.75">
      <c r="A8" s="98" t="s">
        <v>87</v>
      </c>
      <c r="B8" s="89">
        <v>129.33</v>
      </c>
      <c r="C8" s="89">
        <v>212.5</v>
      </c>
      <c r="D8" s="89">
        <v>277.82</v>
      </c>
      <c r="E8" s="97">
        <v>83.58</v>
      </c>
      <c r="F8" s="89">
        <v>167.5</v>
      </c>
      <c r="G8" s="95">
        <v>187.21</v>
      </c>
      <c r="H8" s="89">
        <v>55</v>
      </c>
      <c r="I8" s="89">
        <v>125</v>
      </c>
      <c r="J8" s="95">
        <v>152</v>
      </c>
      <c r="K8" s="89">
        <v>100.34</v>
      </c>
      <c r="L8" s="89">
        <v>150</v>
      </c>
      <c r="M8" s="95">
        <v>190.88</v>
      </c>
    </row>
    <row r="9" spans="1:13" ht="18.75">
      <c r="A9" s="98" t="s">
        <v>88</v>
      </c>
      <c r="B9" s="89">
        <v>114.56</v>
      </c>
      <c r="C9" s="89">
        <v>170</v>
      </c>
      <c r="D9" s="89">
        <v>209.19</v>
      </c>
      <c r="E9" s="97">
        <v>126.05</v>
      </c>
      <c r="F9" s="89">
        <v>242.5</v>
      </c>
      <c r="G9" s="95">
        <v>263.67</v>
      </c>
      <c r="H9" s="89">
        <v>60</v>
      </c>
      <c r="I9" s="89">
        <v>100</v>
      </c>
      <c r="J9" s="95">
        <v>137.01</v>
      </c>
      <c r="K9" s="89">
        <v>89</v>
      </c>
      <c r="L9" s="89">
        <v>150</v>
      </c>
      <c r="M9" s="95">
        <v>160.85</v>
      </c>
    </row>
    <row r="10" spans="1:13" ht="18.75">
      <c r="A10" s="98" t="s">
        <v>89</v>
      </c>
      <c r="B10" s="89">
        <v>49.04</v>
      </c>
      <c r="C10" s="89">
        <v>93.33</v>
      </c>
      <c r="D10" s="89">
        <v>151.96</v>
      </c>
      <c r="E10" s="97">
        <v>57.72</v>
      </c>
      <c r="F10" s="89">
        <v>112.5</v>
      </c>
      <c r="G10" s="95">
        <v>156.83</v>
      </c>
      <c r="H10" s="89">
        <v>53.25</v>
      </c>
      <c r="I10" s="89">
        <v>106.25</v>
      </c>
      <c r="J10" s="95">
        <v>135.89</v>
      </c>
      <c r="K10" s="89">
        <v>74.87</v>
      </c>
      <c r="L10" s="89">
        <v>175</v>
      </c>
      <c r="M10" s="95">
        <v>199.33</v>
      </c>
    </row>
    <row r="11" spans="1:13" ht="18.75">
      <c r="A11" s="98" t="s">
        <v>90</v>
      </c>
      <c r="B11" s="89">
        <v>39.64</v>
      </c>
      <c r="C11" s="89">
        <v>85</v>
      </c>
      <c r="D11" s="89">
        <v>129.48</v>
      </c>
      <c r="E11" s="97">
        <v>58.55</v>
      </c>
      <c r="F11" s="89">
        <v>106.25</v>
      </c>
      <c r="G11" s="95">
        <v>127.63</v>
      </c>
      <c r="H11" s="89">
        <v>85.83</v>
      </c>
      <c r="I11" s="89">
        <v>137.5</v>
      </c>
      <c r="J11" s="95">
        <v>164.5</v>
      </c>
      <c r="K11" s="89">
        <v>56.119565215</v>
      </c>
      <c r="L11" s="89">
        <v>112.5</v>
      </c>
      <c r="M11" s="95">
        <v>147.375</v>
      </c>
    </row>
    <row r="12" spans="1:13" ht="18.75">
      <c r="A12" s="98" t="s">
        <v>91</v>
      </c>
      <c r="B12" s="89">
        <v>50.42</v>
      </c>
      <c r="C12" s="89">
        <v>95</v>
      </c>
      <c r="D12" s="89">
        <v>127.21</v>
      </c>
      <c r="E12" s="97">
        <v>80.01</v>
      </c>
      <c r="F12" s="89">
        <v>118.75</v>
      </c>
      <c r="G12" s="95">
        <v>181.42</v>
      </c>
      <c r="H12" s="89">
        <v>45.56</v>
      </c>
      <c r="I12" s="89">
        <v>131.25</v>
      </c>
      <c r="J12" s="95">
        <v>187.67</v>
      </c>
      <c r="K12" s="89">
        <v>53.277173915</v>
      </c>
      <c r="L12" s="89">
        <v>100</v>
      </c>
      <c r="M12" s="95">
        <v>123.625</v>
      </c>
    </row>
    <row r="13" spans="1:13" ht="18.75">
      <c r="A13" s="98" t="s">
        <v>92</v>
      </c>
      <c r="B13" s="89">
        <v>40.75</v>
      </c>
      <c r="C13" s="89">
        <v>89</v>
      </c>
      <c r="D13" s="89">
        <v>114.08</v>
      </c>
      <c r="E13" s="97">
        <v>59.81</v>
      </c>
      <c r="F13" s="89">
        <v>100</v>
      </c>
      <c r="G13" s="95">
        <v>142.6</v>
      </c>
      <c r="H13" s="89">
        <v>56.14</v>
      </c>
      <c r="I13" s="89">
        <v>101</v>
      </c>
      <c r="J13" s="95">
        <v>133.15</v>
      </c>
      <c r="K13" s="89">
        <v>59.68478261</v>
      </c>
      <c r="L13" s="89">
        <v>106.25</v>
      </c>
      <c r="M13" s="95">
        <v>118.25</v>
      </c>
    </row>
    <row r="14" spans="1:13" ht="18.75">
      <c r="A14" s="98" t="s">
        <v>93</v>
      </c>
      <c r="B14" s="89">
        <v>62.33</v>
      </c>
      <c r="C14" s="89">
        <v>100</v>
      </c>
      <c r="D14" s="89">
        <v>110.79</v>
      </c>
      <c r="E14" s="97">
        <v>68.19</v>
      </c>
      <c r="F14" s="89">
        <v>112.5</v>
      </c>
      <c r="G14" s="95">
        <v>175.83</v>
      </c>
      <c r="H14" s="89">
        <v>76.56</v>
      </c>
      <c r="I14" s="89">
        <v>125</v>
      </c>
      <c r="J14" s="95">
        <v>178.63</v>
      </c>
      <c r="K14" s="89">
        <v>47.86050725</v>
      </c>
      <c r="L14" s="89">
        <v>88.75</v>
      </c>
      <c r="M14" s="95">
        <v>113.125</v>
      </c>
    </row>
    <row r="15" spans="1:13" ht="18.75">
      <c r="A15" s="98" t="s">
        <v>94</v>
      </c>
      <c r="B15" s="89">
        <v>55.42</v>
      </c>
      <c r="C15" s="89">
        <v>95</v>
      </c>
      <c r="D15" s="89">
        <v>105.52</v>
      </c>
      <c r="E15" s="97">
        <v>72.5</v>
      </c>
      <c r="F15" s="89">
        <v>100</v>
      </c>
      <c r="G15" s="95">
        <v>137.25</v>
      </c>
      <c r="H15" s="89">
        <v>90.97</v>
      </c>
      <c r="I15" s="89">
        <v>151</v>
      </c>
      <c r="J15" s="95">
        <v>193.2</v>
      </c>
      <c r="K15" s="89">
        <v>74.875</v>
      </c>
      <c r="L15" s="89">
        <v>137.5</v>
      </c>
      <c r="M15" s="95">
        <v>165.125</v>
      </c>
    </row>
    <row r="16" spans="1:13" ht="18.75">
      <c r="A16" s="98" t="s">
        <v>95</v>
      </c>
      <c r="B16" s="89">
        <v>85.82</v>
      </c>
      <c r="C16" s="89">
        <v>146</v>
      </c>
      <c r="D16" s="89">
        <v>191.88</v>
      </c>
      <c r="E16" s="97">
        <v>59</v>
      </c>
      <c r="F16" s="89">
        <v>100</v>
      </c>
      <c r="G16" s="95">
        <v>146.77</v>
      </c>
      <c r="H16" s="89">
        <v>91.1</v>
      </c>
      <c r="I16" s="89">
        <v>131.25</v>
      </c>
      <c r="J16" s="95">
        <v>167.25</v>
      </c>
      <c r="K16" s="89"/>
      <c r="L16" s="89"/>
      <c r="M16" s="95"/>
    </row>
    <row r="17" spans="1:13" ht="18.75">
      <c r="A17" s="98" t="s">
        <v>96</v>
      </c>
      <c r="B17" s="89">
        <v>81.29</v>
      </c>
      <c r="C17" s="89">
        <v>108.75</v>
      </c>
      <c r="D17" s="89">
        <v>161.72</v>
      </c>
      <c r="E17" s="97">
        <v>65.06</v>
      </c>
      <c r="F17" s="89">
        <v>106.25</v>
      </c>
      <c r="G17" s="95">
        <v>157.41</v>
      </c>
      <c r="H17" s="89">
        <v>51.11</v>
      </c>
      <c r="I17" s="89">
        <v>100</v>
      </c>
      <c r="J17" s="95">
        <v>128.25</v>
      </c>
      <c r="K17" s="89"/>
      <c r="L17" s="89"/>
      <c r="M17" s="95"/>
    </row>
    <row r="18" spans="1:13" ht="18.75">
      <c r="A18" s="99" t="s">
        <v>97</v>
      </c>
      <c r="B18" s="100">
        <v>100.63</v>
      </c>
      <c r="C18" s="100">
        <v>150</v>
      </c>
      <c r="D18" s="100">
        <v>166.83</v>
      </c>
      <c r="E18" s="101">
        <v>57.82</v>
      </c>
      <c r="F18" s="100">
        <v>125.67</v>
      </c>
      <c r="G18" s="102">
        <v>154.55</v>
      </c>
      <c r="H18" s="100">
        <v>39</v>
      </c>
      <c r="I18" s="100">
        <v>100</v>
      </c>
      <c r="J18" s="102">
        <v>118.5</v>
      </c>
      <c r="K18" s="100"/>
      <c r="L18" s="100"/>
      <c r="M18" s="102"/>
    </row>
    <row r="19" spans="1:13" ht="15.75">
      <c r="A19" s="103" t="s">
        <v>98</v>
      </c>
      <c r="B19" s="103">
        <f>AVERAGE(B7:B18)</f>
        <v>81.40916666666666</v>
      </c>
      <c r="C19" s="103">
        <f aca="true" t="shared" si="0" ref="C19:M19">AVERAGE(C7:C18)</f>
        <v>137.04833333333332</v>
      </c>
      <c r="D19" s="103">
        <f t="shared" si="0"/>
        <v>175.5225</v>
      </c>
      <c r="E19" s="103">
        <f t="shared" si="0"/>
        <v>71.96416666666667</v>
      </c>
      <c r="F19" s="103">
        <f t="shared" si="0"/>
        <v>125.57666666666667</v>
      </c>
      <c r="G19" s="103">
        <f t="shared" si="0"/>
        <v>165.98</v>
      </c>
      <c r="H19" s="103">
        <f t="shared" si="0"/>
        <v>65.90166666666667</v>
      </c>
      <c r="I19" s="103">
        <f t="shared" si="0"/>
        <v>122.5625</v>
      </c>
      <c r="J19" s="103">
        <f t="shared" si="0"/>
        <v>159.88083333333333</v>
      </c>
      <c r="K19" s="103">
        <f t="shared" si="0"/>
        <v>78.82411433222222</v>
      </c>
      <c r="L19" s="103">
        <f t="shared" si="0"/>
        <v>139.72222222222223</v>
      </c>
      <c r="M19" s="103">
        <f t="shared" si="0"/>
        <v>164.7288888888889</v>
      </c>
    </row>
    <row r="20" spans="1:13" ht="1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</row>
    <row r="21" spans="1:13" ht="1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</row>
    <row r="22" spans="1:13" ht="1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</row>
    <row r="23" spans="1:13" ht="15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</row>
    <row r="24" spans="1:13" ht="15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3" ht="1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</row>
    <row r="26" spans="1:13" ht="15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</row>
    <row r="27" spans="1:13" ht="1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</row>
    <row r="28" spans="1:13" ht="15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</row>
    <row r="29" spans="1:13" ht="1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</row>
    <row r="30" spans="1:13" ht="15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</row>
    <row r="31" spans="1:13" ht="1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</row>
    <row r="32" spans="1:13" ht="1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</row>
    <row r="33" spans="1:13" ht="1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</row>
    <row r="34" spans="1:13" ht="1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</row>
  </sheetData>
  <mergeCells count="7">
    <mergeCell ref="A1:M1"/>
    <mergeCell ref="A2:M2"/>
    <mergeCell ref="A3:M3"/>
    <mergeCell ref="B5:D5"/>
    <mergeCell ref="E5:G5"/>
    <mergeCell ref="H5:J5"/>
    <mergeCell ref="K5:M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J3" sqref="J3"/>
    </sheetView>
  </sheetViews>
  <sheetFormatPr defaultColWidth="11.421875" defaultRowHeight="12.75"/>
  <cols>
    <col min="2" max="2" width="7.57421875" style="0" customWidth="1"/>
    <col min="3" max="3" width="7.8515625" style="0" customWidth="1"/>
    <col min="4" max="4" width="8.28125" style="0" customWidth="1"/>
    <col min="5" max="5" width="8.7109375" style="0" customWidth="1"/>
    <col min="6" max="6" width="8.28125" style="0" customWidth="1"/>
    <col min="7" max="8" width="8.140625" style="0" customWidth="1"/>
    <col min="9" max="9" width="9.28125" style="0" customWidth="1"/>
    <col min="10" max="10" width="10.421875" style="0" customWidth="1"/>
  </cols>
  <sheetData>
    <row r="1" ht="23.25">
      <c r="A1" s="106" t="s">
        <v>80</v>
      </c>
    </row>
    <row r="3" spans="1:9" ht="47.25" customHeight="1">
      <c r="A3" s="128" t="s">
        <v>263</v>
      </c>
      <c r="B3" s="128"/>
      <c r="C3" s="128"/>
      <c r="D3" s="128"/>
      <c r="E3" s="128"/>
      <c r="F3" s="128"/>
      <c r="G3" s="128"/>
      <c r="H3" s="128"/>
      <c r="I3" s="128"/>
    </row>
    <row r="4" ht="12.75">
      <c r="A4" s="105"/>
    </row>
    <row r="5" ht="12.75">
      <c r="A5" s="105"/>
    </row>
    <row r="6" ht="12.75">
      <c r="A6" s="105"/>
    </row>
    <row r="7" ht="12.75">
      <c r="A7" s="105"/>
    </row>
    <row r="8" ht="12.75">
      <c r="A8" s="105"/>
    </row>
    <row r="9" ht="12.75">
      <c r="A9" s="105"/>
    </row>
    <row r="10" ht="12.75">
      <c r="A10" s="105"/>
    </row>
    <row r="11" ht="12.75">
      <c r="A11" s="105"/>
    </row>
    <row r="12" ht="12.75">
      <c r="A12" s="105"/>
    </row>
    <row r="13" ht="12.75">
      <c r="A13" s="105"/>
    </row>
    <row r="14" ht="12.75">
      <c r="A14" s="105"/>
    </row>
    <row r="15" ht="12.75">
      <c r="A15" s="105"/>
    </row>
    <row r="16" ht="12.75">
      <c r="A16" s="105"/>
    </row>
    <row r="19" spans="1:10" ht="12.75" customHeight="1">
      <c r="A19" s="124" t="s">
        <v>99</v>
      </c>
      <c r="B19" s="125"/>
      <c r="C19" s="125"/>
      <c r="D19" s="125"/>
      <c r="E19" s="125"/>
      <c r="F19" s="125"/>
      <c r="G19" s="125"/>
      <c r="H19" s="125"/>
      <c r="I19" s="126"/>
      <c r="J19" s="111"/>
    </row>
    <row r="20" spans="1:10" ht="12.75">
      <c r="A20" s="112" t="s">
        <v>100</v>
      </c>
      <c r="B20" s="124" t="s">
        <v>101</v>
      </c>
      <c r="C20" s="125"/>
      <c r="D20" s="125"/>
      <c r="E20" s="125"/>
      <c r="F20" s="125"/>
      <c r="G20" s="125"/>
      <c r="H20" s="125"/>
      <c r="I20" s="127"/>
      <c r="J20" s="112"/>
    </row>
    <row r="21" spans="1:10" ht="25.5">
      <c r="A21" s="109"/>
      <c r="B21" s="109">
        <v>1994</v>
      </c>
      <c r="C21" s="109">
        <v>1995</v>
      </c>
      <c r="D21" s="109">
        <v>1996</v>
      </c>
      <c r="E21" s="109">
        <v>1997</v>
      </c>
      <c r="F21" s="109">
        <v>1998</v>
      </c>
      <c r="G21" s="109">
        <v>1999</v>
      </c>
      <c r="H21" s="109">
        <v>2000</v>
      </c>
      <c r="I21" s="109">
        <v>2001</v>
      </c>
      <c r="J21" s="109" t="s">
        <v>102</v>
      </c>
    </row>
    <row r="22" spans="1:10" ht="12.75">
      <c r="A22" s="113" t="s">
        <v>103</v>
      </c>
      <c r="B22" s="114" t="s">
        <v>104</v>
      </c>
      <c r="C22" s="114" t="s">
        <v>105</v>
      </c>
      <c r="D22" s="114" t="s">
        <v>106</v>
      </c>
      <c r="E22" s="114" t="s">
        <v>107</v>
      </c>
      <c r="F22" s="114" t="s">
        <v>108</v>
      </c>
      <c r="G22" s="114" t="s">
        <v>109</v>
      </c>
      <c r="H22" s="114" t="s">
        <v>110</v>
      </c>
      <c r="I22" s="114" t="s">
        <v>111</v>
      </c>
      <c r="J22" s="107">
        <v>10449</v>
      </c>
    </row>
    <row r="23" spans="1:10" ht="12.75">
      <c r="A23" s="108" t="s">
        <v>112</v>
      </c>
      <c r="B23" s="114" t="s">
        <v>113</v>
      </c>
      <c r="C23" s="114" t="s">
        <v>114</v>
      </c>
      <c r="D23" s="114" t="s">
        <v>115</v>
      </c>
      <c r="E23" s="114" t="s">
        <v>116</v>
      </c>
      <c r="F23" s="114" t="s">
        <v>117</v>
      </c>
      <c r="G23" s="114" t="s">
        <v>118</v>
      </c>
      <c r="H23" s="114" t="s">
        <v>119</v>
      </c>
      <c r="I23" s="114" t="s">
        <v>120</v>
      </c>
      <c r="J23" s="109" t="s">
        <v>121</v>
      </c>
    </row>
    <row r="24" spans="1:10" ht="12.75">
      <c r="A24" s="108" t="s">
        <v>122</v>
      </c>
      <c r="B24" s="114" t="s">
        <v>123</v>
      </c>
      <c r="C24" s="114" t="s">
        <v>124</v>
      </c>
      <c r="D24" s="114" t="s">
        <v>125</v>
      </c>
      <c r="E24" s="114" t="s">
        <v>126</v>
      </c>
      <c r="F24" s="114" t="s">
        <v>127</v>
      </c>
      <c r="G24" s="114" t="s">
        <v>128</v>
      </c>
      <c r="H24" s="114" t="s">
        <v>129</v>
      </c>
      <c r="I24" s="114" t="s">
        <v>130</v>
      </c>
      <c r="J24" s="109" t="s">
        <v>131</v>
      </c>
    </row>
    <row r="25" spans="1:10" ht="12.75">
      <c r="A25" s="108" t="s">
        <v>132</v>
      </c>
      <c r="B25" s="114" t="s">
        <v>133</v>
      </c>
      <c r="C25" s="114" t="s">
        <v>134</v>
      </c>
      <c r="D25" s="114" t="s">
        <v>135</v>
      </c>
      <c r="E25" s="114" t="s">
        <v>136</v>
      </c>
      <c r="F25" s="114" t="s">
        <v>137</v>
      </c>
      <c r="G25" s="114" t="s">
        <v>138</v>
      </c>
      <c r="H25" s="114" t="s">
        <v>139</v>
      </c>
      <c r="I25" s="114" t="s">
        <v>140</v>
      </c>
      <c r="J25" s="109" t="s">
        <v>141</v>
      </c>
    </row>
    <row r="26" spans="1:10" ht="12.75">
      <c r="A26" s="108" t="s">
        <v>142</v>
      </c>
      <c r="B26" s="114" t="s">
        <v>143</v>
      </c>
      <c r="C26" s="114" t="s">
        <v>144</v>
      </c>
      <c r="D26" s="114" t="s">
        <v>145</v>
      </c>
      <c r="E26" s="114" t="s">
        <v>146</v>
      </c>
      <c r="F26" s="114" t="s">
        <v>147</v>
      </c>
      <c r="G26" s="114" t="s">
        <v>148</v>
      </c>
      <c r="H26" s="114" t="s">
        <v>149</v>
      </c>
      <c r="I26" s="114" t="s">
        <v>150</v>
      </c>
      <c r="J26" s="109" t="s">
        <v>151</v>
      </c>
    </row>
    <row r="27" spans="1:10" ht="12.75">
      <c r="A27" s="108" t="s">
        <v>152</v>
      </c>
      <c r="B27" s="114" t="s">
        <v>153</v>
      </c>
      <c r="C27" s="114" t="s">
        <v>154</v>
      </c>
      <c r="D27" s="114" t="s">
        <v>155</v>
      </c>
      <c r="E27" s="114" t="s">
        <v>156</v>
      </c>
      <c r="F27" s="114" t="s">
        <v>157</v>
      </c>
      <c r="G27" s="114" t="s">
        <v>158</v>
      </c>
      <c r="H27" s="114" t="s">
        <v>159</v>
      </c>
      <c r="I27" s="114" t="s">
        <v>160</v>
      </c>
      <c r="J27" s="107">
        <v>10686</v>
      </c>
    </row>
    <row r="28" spans="1:10" ht="12.75">
      <c r="A28" s="108" t="s">
        <v>161</v>
      </c>
      <c r="B28" s="114" t="s">
        <v>162</v>
      </c>
      <c r="C28" s="114" t="s">
        <v>163</v>
      </c>
      <c r="D28" s="114" t="s">
        <v>164</v>
      </c>
      <c r="E28" s="114" t="s">
        <v>165</v>
      </c>
      <c r="F28" s="114" t="s">
        <v>166</v>
      </c>
      <c r="G28" s="114" t="s">
        <v>167</v>
      </c>
      <c r="H28" s="114" t="s">
        <v>168</v>
      </c>
      <c r="I28" s="114" t="s">
        <v>169</v>
      </c>
      <c r="J28" s="107">
        <v>10330</v>
      </c>
    </row>
    <row r="29" spans="1:10" ht="12.75">
      <c r="A29" s="108" t="s">
        <v>170</v>
      </c>
      <c r="B29" s="114" t="s">
        <v>171</v>
      </c>
      <c r="C29" s="114" t="s">
        <v>172</v>
      </c>
      <c r="D29" s="114" t="s">
        <v>173</v>
      </c>
      <c r="E29" s="114" t="s">
        <v>174</v>
      </c>
      <c r="F29" s="114" t="s">
        <v>175</v>
      </c>
      <c r="G29" s="114" t="s">
        <v>176</v>
      </c>
      <c r="H29" s="114" t="s">
        <v>177</v>
      </c>
      <c r="I29" s="114" t="s">
        <v>178</v>
      </c>
      <c r="J29" s="107">
        <v>11712</v>
      </c>
    </row>
    <row r="30" spans="1:10" ht="12.75">
      <c r="A30" s="108" t="s">
        <v>179</v>
      </c>
      <c r="B30" s="114" t="s">
        <v>180</v>
      </c>
      <c r="C30" s="114" t="s">
        <v>181</v>
      </c>
      <c r="D30" s="114" t="s">
        <v>182</v>
      </c>
      <c r="E30" s="114" t="s">
        <v>183</v>
      </c>
      <c r="F30" s="114" t="s">
        <v>184</v>
      </c>
      <c r="G30" s="114" t="s">
        <v>185</v>
      </c>
      <c r="H30" s="114" t="s">
        <v>186</v>
      </c>
      <c r="I30" s="114" t="s">
        <v>187</v>
      </c>
      <c r="J30" s="107">
        <v>10563</v>
      </c>
    </row>
    <row r="31" spans="1:10" ht="12.75">
      <c r="A31" s="108" t="s">
        <v>188</v>
      </c>
      <c r="B31" s="114" t="s">
        <v>189</v>
      </c>
      <c r="C31" s="114" t="s">
        <v>190</v>
      </c>
      <c r="D31" s="114" t="s">
        <v>191</v>
      </c>
      <c r="E31" s="114" t="s">
        <v>192</v>
      </c>
      <c r="F31" s="114" t="s">
        <v>193</v>
      </c>
      <c r="G31" s="114" t="s">
        <v>165</v>
      </c>
      <c r="H31" s="114" t="s">
        <v>194</v>
      </c>
      <c r="I31" s="114" t="s">
        <v>195</v>
      </c>
      <c r="J31" s="107">
        <v>10546</v>
      </c>
    </row>
    <row r="32" spans="1:10" ht="12.75">
      <c r="A32" s="108" t="s">
        <v>196</v>
      </c>
      <c r="B32" s="114" t="s">
        <v>197</v>
      </c>
      <c r="C32" s="114" t="s">
        <v>198</v>
      </c>
      <c r="D32" s="114" t="s">
        <v>199</v>
      </c>
      <c r="E32" s="114" t="s">
        <v>200</v>
      </c>
      <c r="F32" s="114" t="s">
        <v>201</v>
      </c>
      <c r="G32" s="114" t="s">
        <v>202</v>
      </c>
      <c r="H32" s="114" t="s">
        <v>203</v>
      </c>
      <c r="I32" s="114" t="s">
        <v>204</v>
      </c>
      <c r="J32" s="107">
        <v>10297</v>
      </c>
    </row>
    <row r="33" spans="1:10" ht="12.75">
      <c r="A33" s="108" t="s">
        <v>205</v>
      </c>
      <c r="B33" s="114" t="s">
        <v>206</v>
      </c>
      <c r="C33" s="114" t="s">
        <v>207</v>
      </c>
      <c r="D33" s="114" t="s">
        <v>208</v>
      </c>
      <c r="E33" s="114" t="s">
        <v>209</v>
      </c>
      <c r="F33" s="114" t="s">
        <v>210</v>
      </c>
      <c r="G33" s="114" t="s">
        <v>211</v>
      </c>
      <c r="H33" s="114" t="s">
        <v>212</v>
      </c>
      <c r="I33" s="114" t="s">
        <v>213</v>
      </c>
      <c r="J33" s="109" t="s">
        <v>214</v>
      </c>
    </row>
    <row r="34" spans="1:10" ht="12.75">
      <c r="A34" s="108" t="s">
        <v>215</v>
      </c>
      <c r="B34" s="109" t="s">
        <v>216</v>
      </c>
      <c r="C34" s="109" t="s">
        <v>217</v>
      </c>
      <c r="D34" s="109" t="s">
        <v>218</v>
      </c>
      <c r="E34" s="109" t="s">
        <v>219</v>
      </c>
      <c r="F34" s="109" t="s">
        <v>220</v>
      </c>
      <c r="G34" s="109" t="s">
        <v>221</v>
      </c>
      <c r="H34" s="109" t="s">
        <v>222</v>
      </c>
      <c r="I34" s="109" t="s">
        <v>223</v>
      </c>
      <c r="J34" s="109" t="s">
        <v>224</v>
      </c>
    </row>
    <row r="35" spans="1:10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12.75" customHeight="1">
      <c r="A36" s="124" t="s">
        <v>225</v>
      </c>
      <c r="B36" s="125"/>
      <c r="C36" s="125"/>
      <c r="D36" s="125"/>
      <c r="E36" s="125"/>
      <c r="F36" s="125"/>
      <c r="G36" s="125"/>
      <c r="H36" s="125"/>
      <c r="I36" s="127"/>
      <c r="J36" s="115"/>
    </row>
    <row r="37" spans="1:10" ht="12.75">
      <c r="A37" s="110" t="s">
        <v>100</v>
      </c>
      <c r="B37" s="129" t="s">
        <v>101</v>
      </c>
      <c r="C37" s="130"/>
      <c r="D37" s="130"/>
      <c r="E37" s="130"/>
      <c r="F37" s="130"/>
      <c r="G37" s="130"/>
      <c r="H37" s="130"/>
      <c r="I37" s="131"/>
      <c r="J37" s="110"/>
    </row>
    <row r="38" spans="1:10" ht="25.5">
      <c r="A38" s="108"/>
      <c r="B38" s="108">
        <v>1994</v>
      </c>
      <c r="C38" s="108">
        <v>1995</v>
      </c>
      <c r="D38" s="108">
        <v>1996</v>
      </c>
      <c r="E38" s="108">
        <v>1997</v>
      </c>
      <c r="F38" s="108">
        <v>1998</v>
      </c>
      <c r="G38" s="108">
        <v>1999</v>
      </c>
      <c r="H38" s="108">
        <v>2000</v>
      </c>
      <c r="I38" s="109">
        <v>2001</v>
      </c>
      <c r="J38" s="109" t="s">
        <v>102</v>
      </c>
    </row>
    <row r="39" spans="1:10" ht="12.75">
      <c r="A39" s="110" t="s">
        <v>103</v>
      </c>
      <c r="B39" s="114" t="s">
        <v>226</v>
      </c>
      <c r="C39" s="114" t="s">
        <v>226</v>
      </c>
      <c r="D39" s="114" t="s">
        <v>227</v>
      </c>
      <c r="E39" s="114" t="s">
        <v>228</v>
      </c>
      <c r="F39" s="114" t="s">
        <v>229</v>
      </c>
      <c r="G39" s="114" t="s">
        <v>230</v>
      </c>
      <c r="H39" s="114" t="s">
        <v>231</v>
      </c>
      <c r="I39" s="114" t="s">
        <v>227</v>
      </c>
      <c r="J39" s="107">
        <v>12602</v>
      </c>
    </row>
    <row r="40" spans="1:10" ht="12.75">
      <c r="A40" s="108" t="s">
        <v>112</v>
      </c>
      <c r="B40" s="114" t="s">
        <v>232</v>
      </c>
      <c r="C40" s="114" t="s">
        <v>233</v>
      </c>
      <c r="D40" s="114" t="s">
        <v>234</v>
      </c>
      <c r="E40" s="114" t="s">
        <v>228</v>
      </c>
      <c r="F40" s="114" t="s">
        <v>235</v>
      </c>
      <c r="G40" s="114" t="s">
        <v>229</v>
      </c>
      <c r="H40" s="114" t="s">
        <v>236</v>
      </c>
      <c r="I40" s="114" t="s">
        <v>228</v>
      </c>
      <c r="J40" s="107">
        <v>13388</v>
      </c>
    </row>
    <row r="41" spans="1:10" ht="12.75">
      <c r="A41" s="108" t="s">
        <v>122</v>
      </c>
      <c r="B41" s="114" t="s">
        <v>232</v>
      </c>
      <c r="C41" s="114" t="s">
        <v>226</v>
      </c>
      <c r="D41" s="114" t="s">
        <v>232</v>
      </c>
      <c r="E41" s="114" t="s">
        <v>228</v>
      </c>
      <c r="F41" s="114" t="s">
        <v>235</v>
      </c>
      <c r="G41" s="114" t="s">
        <v>229</v>
      </c>
      <c r="H41" s="114" t="s">
        <v>237</v>
      </c>
      <c r="I41" s="114" t="s">
        <v>238</v>
      </c>
      <c r="J41" s="107">
        <v>13335</v>
      </c>
    </row>
    <row r="42" spans="1:10" ht="12.75">
      <c r="A42" s="108" t="s">
        <v>132</v>
      </c>
      <c r="B42" s="114" t="s">
        <v>239</v>
      </c>
      <c r="C42" s="114" t="s">
        <v>240</v>
      </c>
      <c r="D42" s="114" t="s">
        <v>226</v>
      </c>
      <c r="E42" s="114" t="s">
        <v>226</v>
      </c>
      <c r="F42" s="114" t="s">
        <v>232</v>
      </c>
      <c r="G42" s="114" t="s">
        <v>227</v>
      </c>
      <c r="H42" s="114" t="s">
        <v>227</v>
      </c>
      <c r="I42" s="114" t="s">
        <v>227</v>
      </c>
      <c r="J42" s="109" t="s">
        <v>241</v>
      </c>
    </row>
    <row r="43" spans="1:10" ht="12.75">
      <c r="A43" s="108" t="s">
        <v>142</v>
      </c>
      <c r="B43" s="114" t="s">
        <v>234</v>
      </c>
      <c r="C43" s="114" t="s">
        <v>239</v>
      </c>
      <c r="D43" s="114" t="s">
        <v>232</v>
      </c>
      <c r="E43" s="114" t="s">
        <v>232</v>
      </c>
      <c r="F43" s="114" t="s">
        <v>226</v>
      </c>
      <c r="G43" s="114" t="s">
        <v>227</v>
      </c>
      <c r="H43" s="114" t="s">
        <v>242</v>
      </c>
      <c r="I43" s="114" t="s">
        <v>227</v>
      </c>
      <c r="J43" s="109" t="s">
        <v>243</v>
      </c>
    </row>
    <row r="44" spans="1:10" ht="12.75">
      <c r="A44" s="108" t="s">
        <v>152</v>
      </c>
      <c r="B44" s="114" t="s">
        <v>244</v>
      </c>
      <c r="C44" s="114" t="s">
        <v>226</v>
      </c>
      <c r="D44" s="114" t="s">
        <v>226</v>
      </c>
      <c r="E44" s="114" t="s">
        <v>232</v>
      </c>
      <c r="F44" s="114" t="s">
        <v>227</v>
      </c>
      <c r="G44" s="114" t="s">
        <v>227</v>
      </c>
      <c r="H44" s="114" t="s">
        <v>227</v>
      </c>
      <c r="I44" s="114" t="s">
        <v>228</v>
      </c>
      <c r="J44" s="109" t="s">
        <v>245</v>
      </c>
    </row>
    <row r="45" spans="1:10" ht="12.75">
      <c r="A45" s="108" t="s">
        <v>161</v>
      </c>
      <c r="B45" s="114" t="s">
        <v>226</v>
      </c>
      <c r="C45" s="114" t="s">
        <v>226</v>
      </c>
      <c r="D45" s="114" t="s">
        <v>226</v>
      </c>
      <c r="E45" s="114" t="s">
        <v>244</v>
      </c>
      <c r="F45" s="114" t="s">
        <v>246</v>
      </c>
      <c r="G45" s="114" t="s">
        <v>234</v>
      </c>
      <c r="H45" s="114" t="s">
        <v>227</v>
      </c>
      <c r="I45" s="114" t="s">
        <v>227</v>
      </c>
      <c r="J45" s="109" t="s">
        <v>247</v>
      </c>
    </row>
    <row r="46" spans="1:10" ht="12.75">
      <c r="A46" s="108" t="s">
        <v>170</v>
      </c>
      <c r="B46" s="114" t="s">
        <v>233</v>
      </c>
      <c r="C46" s="114" t="s">
        <v>232</v>
      </c>
      <c r="D46" s="114" t="s">
        <v>239</v>
      </c>
      <c r="E46" s="114" t="s">
        <v>239</v>
      </c>
      <c r="F46" s="114" t="s">
        <v>239</v>
      </c>
      <c r="G46" s="114" t="s">
        <v>227</v>
      </c>
      <c r="H46" s="114" t="s">
        <v>227</v>
      </c>
      <c r="I46" s="114" t="s">
        <v>227</v>
      </c>
      <c r="J46" s="109" t="s">
        <v>248</v>
      </c>
    </row>
    <row r="47" spans="1:10" ht="12.75">
      <c r="A47" s="108" t="s">
        <v>179</v>
      </c>
      <c r="B47" s="114" t="s">
        <v>232</v>
      </c>
      <c r="C47" s="114" t="s">
        <v>227</v>
      </c>
      <c r="D47" s="114" t="s">
        <v>232</v>
      </c>
      <c r="E47" s="114" t="s">
        <v>227</v>
      </c>
      <c r="F47" s="114" t="s">
        <v>233</v>
      </c>
      <c r="G47" s="114" t="s">
        <v>229</v>
      </c>
      <c r="H47" s="114" t="s">
        <v>229</v>
      </c>
      <c r="I47" s="114" t="s">
        <v>249</v>
      </c>
      <c r="J47" s="109" t="s">
        <v>250</v>
      </c>
    </row>
    <row r="48" spans="1:10" ht="12.75">
      <c r="A48" s="108" t="s">
        <v>188</v>
      </c>
      <c r="B48" s="114" t="s">
        <v>240</v>
      </c>
      <c r="C48" s="114" t="s">
        <v>239</v>
      </c>
      <c r="D48" s="114" t="s">
        <v>232</v>
      </c>
      <c r="E48" s="114" t="s">
        <v>227</v>
      </c>
      <c r="F48" s="114" t="s">
        <v>233</v>
      </c>
      <c r="G48" s="114" t="s">
        <v>227</v>
      </c>
      <c r="H48" s="114" t="s">
        <v>228</v>
      </c>
      <c r="I48" s="114" t="s">
        <v>227</v>
      </c>
      <c r="J48" s="109" t="s">
        <v>251</v>
      </c>
    </row>
    <row r="49" spans="1:10" ht="12.75">
      <c r="A49" s="108" t="s">
        <v>196</v>
      </c>
      <c r="B49" s="114" t="s">
        <v>252</v>
      </c>
      <c r="C49" s="114" t="s">
        <v>226</v>
      </c>
      <c r="D49" s="114" t="s">
        <v>232</v>
      </c>
      <c r="E49" s="114" t="s">
        <v>232</v>
      </c>
      <c r="F49" s="114" t="s">
        <v>227</v>
      </c>
      <c r="G49" s="114" t="s">
        <v>234</v>
      </c>
      <c r="H49" s="114" t="s">
        <v>253</v>
      </c>
      <c r="I49" s="114" t="s">
        <v>227</v>
      </c>
      <c r="J49" s="109" t="s">
        <v>254</v>
      </c>
    </row>
    <row r="50" spans="1:10" ht="12.75">
      <c r="A50" s="108" t="s">
        <v>205</v>
      </c>
      <c r="B50" s="114" t="s">
        <v>239</v>
      </c>
      <c r="C50" s="114" t="s">
        <v>232</v>
      </c>
      <c r="D50" s="114" t="s">
        <v>227</v>
      </c>
      <c r="E50" s="114" t="s">
        <v>227</v>
      </c>
      <c r="F50" s="114" t="s">
        <v>234</v>
      </c>
      <c r="G50" s="114" t="s">
        <v>228</v>
      </c>
      <c r="H50" s="114" t="s">
        <v>228</v>
      </c>
      <c r="I50" s="114" t="s">
        <v>227</v>
      </c>
      <c r="J50" s="107">
        <v>11045</v>
      </c>
    </row>
    <row r="51" spans="1:10" ht="12.75">
      <c r="A51" s="108" t="s">
        <v>215</v>
      </c>
      <c r="B51" s="109" t="s">
        <v>255</v>
      </c>
      <c r="C51" s="109" t="s">
        <v>256</v>
      </c>
      <c r="D51" s="109" t="s">
        <v>257</v>
      </c>
      <c r="E51" s="109" t="s">
        <v>258</v>
      </c>
      <c r="F51" s="109" t="s">
        <v>259</v>
      </c>
      <c r="G51" s="109" t="s">
        <v>260</v>
      </c>
      <c r="H51" s="109" t="s">
        <v>261</v>
      </c>
      <c r="I51" s="109" t="s">
        <v>262</v>
      </c>
      <c r="J51" s="109" t="s">
        <v>224</v>
      </c>
    </row>
  </sheetData>
  <mergeCells count="5">
    <mergeCell ref="A19:I19"/>
    <mergeCell ref="A36:I36"/>
    <mergeCell ref="A3:I3"/>
    <mergeCell ref="B37:I37"/>
    <mergeCell ref="B20:I20"/>
  </mergeCells>
  <printOptions/>
  <pageMargins left="0.75" right="0.28" top="0.69" bottom="0.38" header="0" footer="0"/>
  <pageSetup horizontalDpi="120" verticalDpi="12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2004-08-23T19:47:35Z</cp:lastPrinted>
  <dcterms:created xsi:type="dcterms:W3CDTF">2004-08-23T18:01:35Z</dcterms:created>
  <dcterms:modified xsi:type="dcterms:W3CDTF">2004-08-24T21:54:38Z</dcterms:modified>
  <cp:category/>
  <cp:version/>
  <cp:contentType/>
  <cp:contentStatus/>
</cp:coreProperties>
</file>