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95" windowHeight="5895" activeTab="0"/>
  </bookViews>
  <sheets>
    <sheet name="costo leche" sheetId="1" r:id="rId1"/>
    <sheet name="queso" sheetId="2" r:id="rId2"/>
    <sheet name="margenes" sheetId="3" r:id="rId3"/>
    <sheet name="GráficMBC" sheetId="4" r:id="rId4"/>
  </sheets>
  <definedNames/>
  <calcPr fullCalcOnLoad="1"/>
</workbook>
</file>

<file path=xl/sharedStrings.xml><?xml version="1.0" encoding="utf-8"?>
<sst xmlns="http://schemas.openxmlformats.org/spreadsheetml/2006/main" count="147" uniqueCount="104">
  <si>
    <t>SALARIOS</t>
  </si>
  <si>
    <t>CARGAS SOCIALES</t>
  </si>
  <si>
    <t xml:space="preserve">CONCENTRADO VACAS </t>
  </si>
  <si>
    <t>MEDICINAS</t>
  </si>
  <si>
    <t xml:space="preserve">FERTILIZANTES   </t>
  </si>
  <si>
    <t>SERVICIOS PROFESIONALES</t>
  </si>
  <si>
    <t>ASOCIACIONES</t>
  </si>
  <si>
    <t>INSEMINACION ARTIFICIAL</t>
  </si>
  <si>
    <t>CAMINOS/CERCAS</t>
  </si>
  <si>
    <t>TRANSPORTE LECHE</t>
  </si>
  <si>
    <t>ELECTRICIDAD</t>
  </si>
  <si>
    <t>AGUA</t>
  </si>
  <si>
    <t>COMBUSTIBLE+PEAJES</t>
  </si>
  <si>
    <t>VARIOS</t>
  </si>
  <si>
    <t>TOTAL</t>
  </si>
  <si>
    <t>Producción promedio mensual de leche: 8616 litros</t>
  </si>
  <si>
    <t>Costo de producción de un litro de leche: 99.3 colones</t>
  </si>
  <si>
    <t>Porcentajes</t>
  </si>
  <si>
    <t>Costos de producción de leche en Santa Cruz.</t>
  </si>
  <si>
    <t>Nov. 2006.</t>
  </si>
  <si>
    <t>PRESTAMOS</t>
  </si>
  <si>
    <t>Cantidad de vacas: 20 a 25 vacas/finca.</t>
  </si>
  <si>
    <t>COSTO PROMEDIO/MES  (En ¢)</t>
  </si>
  <si>
    <t>RUBROS</t>
  </si>
  <si>
    <t>Fuente: ASA Turrialba, noviembre 2006.</t>
  </si>
  <si>
    <t xml:space="preserve"> </t>
  </si>
  <si>
    <t>PRODUCCION MENSUAL</t>
  </si>
  <si>
    <t>LITROS/MES</t>
  </si>
  <si>
    <t>COSTO MENSUAL/FINCA</t>
  </si>
  <si>
    <t>COL/MES</t>
  </si>
  <si>
    <t>COSTO POR LITRO</t>
  </si>
  <si>
    <t>COL/L</t>
  </si>
  <si>
    <t>PRECIO DE VENTA EN FINCA</t>
  </si>
  <si>
    <t>COMPRA LECHE</t>
  </si>
  <si>
    <t>MUNICIPALIDAD</t>
  </si>
  <si>
    <t>SAL</t>
  </si>
  <si>
    <t>COMPRA DE EQUIPO Y MATERIALES</t>
  </si>
  <si>
    <t>CUAJO Gls + Gls</t>
  </si>
  <si>
    <t>GAS</t>
  </si>
  <si>
    <t>VARIOS/CLORO/JABON</t>
  </si>
  <si>
    <t xml:space="preserve">         </t>
  </si>
  <si>
    <r>
      <t xml:space="preserve">En el período se procesan 131798.7 kilos de leche/mes  que generan un rendimiento de 24000 kilos de queso. El costo promedio de producción de un kilo de queso es de </t>
    </r>
    <r>
      <rPr>
        <sz val="11"/>
        <color indexed="8"/>
        <rFont val="Symbol"/>
        <family val="1"/>
      </rPr>
      <t>Ë</t>
    </r>
    <r>
      <rPr>
        <sz val="11"/>
        <color indexed="8"/>
        <rFont val="Arial"/>
        <family val="2"/>
      </rPr>
      <t xml:space="preserve">902 </t>
    </r>
  </si>
  <si>
    <t>Compra de leche</t>
  </si>
  <si>
    <t>Costo de la leche</t>
  </si>
  <si>
    <t>Costo por kilo de leche</t>
  </si>
  <si>
    <t>queso</t>
  </si>
  <si>
    <t>Relac. leche a queso</t>
  </si>
  <si>
    <t>litros</t>
  </si>
  <si>
    <t>¢/kg</t>
  </si>
  <si>
    <t>3.4 Estructura de costos de la Industria de queso.</t>
  </si>
  <si>
    <t>ANALISIS DE RENTABILIDAD PRODUCCION DE LECHE.</t>
  </si>
  <si>
    <t>UNIDAD</t>
  </si>
  <si>
    <t>CANTIDAD</t>
  </si>
  <si>
    <t>INDICADORES</t>
  </si>
  <si>
    <t>INGRESO POR VENTA MENSUAL</t>
  </si>
  <si>
    <t>UTILIDAD NETA MENSUAL</t>
  </si>
  <si>
    <t>CANTIDAD DE JORNALES/MES</t>
  </si>
  <si>
    <t>JORNALES</t>
  </si>
  <si>
    <t>ANALISIS DE RENTABILIDAD PRODUCCION DE QUESO</t>
  </si>
  <si>
    <t>PRODUCCION MENSUAL QUESO</t>
  </si>
  <si>
    <t>KILOS/MES</t>
  </si>
  <si>
    <t>COSTO MENSUAL/PLANTA</t>
  </si>
  <si>
    <t>COSTO POR KILO DE QUESO</t>
  </si>
  <si>
    <t>COL/KG</t>
  </si>
  <si>
    <t>PRECIO DE VENTA EN PLANTA</t>
  </si>
  <si>
    <t>CANTIDAD DE LECHE PROCESADA</t>
  </si>
  <si>
    <t>RELACION LECHE:QUESO</t>
  </si>
  <si>
    <t>RELACION</t>
  </si>
  <si>
    <t xml:space="preserve">           5,5 : 1</t>
  </si>
  <si>
    <t>Nota: No se incluye costo de la inversión (Galerón, equipo , aprendizaje y mercado).</t>
  </si>
  <si>
    <t>$/LT</t>
  </si>
  <si>
    <t>En colones/LT</t>
  </si>
  <si>
    <t>MARGENES DE COMERCIALIZACIÓN DE LECHE Y QUESO.</t>
  </si>
  <si>
    <t>STA CRUZ DE TURRIALBA, NOVIEMBRE 2006.</t>
  </si>
  <si>
    <t>PRECIO DE VENTA  PRODUCTOR</t>
  </si>
  <si>
    <t>PRECIO DE VENTA  CONSUMIDOR</t>
  </si>
  <si>
    <t>PRECIOS LECHE FLUIDA 2006</t>
  </si>
  <si>
    <t>DETALLE</t>
  </si>
  <si>
    <t>Producto</t>
  </si>
  <si>
    <t>Eslabón</t>
  </si>
  <si>
    <t>Precio promedio de venta ¢/kg</t>
  </si>
  <si>
    <t>Conversión a queso</t>
  </si>
  <si>
    <t>5,5 a 1</t>
  </si>
  <si>
    <t>Utilidad bruta por kilo de queso</t>
  </si>
  <si>
    <t>Leche</t>
  </si>
  <si>
    <t>Productor*</t>
  </si>
  <si>
    <t>Costo estimado (¢/lt)</t>
  </si>
  <si>
    <t>Queso</t>
  </si>
  <si>
    <t>Industrial</t>
  </si>
  <si>
    <t>Intermediario</t>
  </si>
  <si>
    <t>Detallista</t>
  </si>
  <si>
    <t>Márgen Bruto de Utilidad</t>
  </si>
  <si>
    <t>Márgen Bruto de Comercialización (%)</t>
  </si>
  <si>
    <t>Fase de la cadena</t>
  </si>
  <si>
    <t>5.5 kg Leche</t>
  </si>
  <si>
    <t>Precio promedio de venta ¢</t>
  </si>
  <si>
    <t>1 kg Queso</t>
  </si>
  <si>
    <t>RELACION BENEFICIO/COSTO</t>
  </si>
  <si>
    <t>B/C</t>
  </si>
  <si>
    <t>Fuente: ASA Turialba. Noviembre 2006.</t>
  </si>
  <si>
    <t>Fuente: Ing. Rolando Tencio según datos del ASA Turrialba, nov. 2006.</t>
  </si>
  <si>
    <t>RELACIÓN BENEFICIO/COSTO</t>
  </si>
  <si>
    <t>Con proyecto</t>
  </si>
  <si>
    <t>año 2009</t>
  </si>
</sst>
</file>

<file path=xl/styles.xml><?xml version="1.0" encoding="utf-8"?>
<styleSheet xmlns="http://schemas.openxmlformats.org/spreadsheetml/2006/main">
  <numFmts count="31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0"/>
    <numFmt numFmtId="177" formatCode="#,##0.0"/>
    <numFmt numFmtId="178" formatCode="0.0%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_-* #,##0.0\ _€_-;\-* #,##0.0\ _€_-;_-* &quot;-&quot;??\ _€_-;_-@_-"/>
    <numFmt numFmtId="185" formatCode="_-* #,##0\ _€_-;\-* #,##0\ _€_-;_-* &quot;-&quot;??\ _€_-;_-@_-"/>
    <numFmt numFmtId="186" formatCode="0.0"/>
  </numFmts>
  <fonts count="63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Comic Sans MS"/>
      <family val="4"/>
    </font>
    <font>
      <b/>
      <sz val="12"/>
      <name val="Arial"/>
      <family val="2"/>
    </font>
    <font>
      <b/>
      <sz val="12"/>
      <name val="Berlin Sans FB"/>
      <family val="2"/>
    </font>
    <font>
      <b/>
      <sz val="12"/>
      <color indexed="10"/>
      <name val="Berlin Sans FB"/>
      <family val="2"/>
    </font>
    <font>
      <b/>
      <sz val="12"/>
      <color indexed="10"/>
      <name val="Comic Sans MS"/>
      <family val="4"/>
    </font>
    <font>
      <b/>
      <sz val="12"/>
      <color indexed="12"/>
      <name val="Comic Sans MS"/>
      <family val="4"/>
    </font>
    <font>
      <b/>
      <sz val="12"/>
      <color indexed="12"/>
      <name val="Arial"/>
      <family val="2"/>
    </font>
    <font>
      <b/>
      <sz val="16"/>
      <name val="Arial"/>
      <family val="2"/>
    </font>
    <font>
      <b/>
      <sz val="1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8"/>
      <name val="Symbol"/>
      <family val="1"/>
    </font>
    <font>
      <sz val="12"/>
      <name val="Comic Sans MS"/>
      <family val="4"/>
    </font>
    <font>
      <b/>
      <sz val="14"/>
      <color indexed="12"/>
      <name val="Comic Sans MS"/>
      <family val="4"/>
    </font>
    <font>
      <b/>
      <sz val="16"/>
      <color indexed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5.75"/>
      <color indexed="12"/>
      <name val="Arial"/>
      <family val="2"/>
    </font>
    <font>
      <b/>
      <sz val="19.75"/>
      <color indexed="12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9" fontId="0" fillId="0" borderId="0" xfId="54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right" wrapText="1"/>
    </xf>
    <xf numFmtId="10" fontId="6" fillId="0" borderId="10" xfId="54" applyNumberFormat="1" applyFont="1" applyBorder="1" applyAlignment="1">
      <alignment horizontal="center" wrapText="1"/>
    </xf>
    <xf numFmtId="10" fontId="7" fillId="0" borderId="10" xfId="54" applyNumberFormat="1" applyFont="1" applyBorder="1" applyAlignment="1">
      <alignment horizontal="center" wrapText="1"/>
    </xf>
    <xf numFmtId="3" fontId="7" fillId="33" borderId="11" xfId="0" applyNumberFormat="1" applyFont="1" applyFill="1" applyBorder="1" applyAlignment="1">
      <alignment horizontal="right" wrapText="1"/>
    </xf>
    <xf numFmtId="10" fontId="7" fillId="33" borderId="10" xfId="54" applyNumberFormat="1" applyFont="1" applyFill="1" applyBorder="1" applyAlignment="1">
      <alignment horizontal="center" wrapText="1"/>
    </xf>
    <xf numFmtId="0" fontId="8" fillId="33" borderId="11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vertical="justify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ont="1" applyAlignment="1">
      <alignment/>
    </xf>
    <xf numFmtId="177" fontId="17" fillId="0" borderId="13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3" fontId="8" fillId="0" borderId="14" xfId="0" applyNumberFormat="1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0" fillId="33" borderId="15" xfId="0" applyFont="1" applyFill="1" applyBorder="1" applyAlignment="1">
      <alignment horizontal="center"/>
    </xf>
    <xf numFmtId="0" fontId="20" fillId="0" borderId="15" xfId="0" applyFont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185" fontId="20" fillId="0" borderId="15" xfId="48" applyNumberFormat="1" applyFont="1" applyBorder="1" applyAlignment="1">
      <alignment/>
    </xf>
    <xf numFmtId="184" fontId="20" fillId="0" borderId="15" xfId="48" applyNumberFormat="1" applyFont="1" applyBorder="1" applyAlignment="1">
      <alignment/>
    </xf>
    <xf numFmtId="0" fontId="20" fillId="0" borderId="15" xfId="0" applyFont="1" applyBorder="1" applyAlignment="1">
      <alignment/>
    </xf>
    <xf numFmtId="0" fontId="4" fillId="0" borderId="12" xfId="0" applyFont="1" applyBorder="1" applyAlignment="1">
      <alignment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171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justify"/>
    </xf>
    <xf numFmtId="0" fontId="0" fillId="0" borderId="15" xfId="0" applyBorder="1" applyAlignment="1">
      <alignment horizontal="center"/>
    </xf>
    <xf numFmtId="0" fontId="5" fillId="0" borderId="15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 horizontal="center"/>
    </xf>
    <xf numFmtId="9" fontId="5" fillId="0" borderId="15" xfId="0" applyNumberFormat="1" applyFont="1" applyBorder="1" applyAlignment="1">
      <alignment horizontal="center"/>
    </xf>
    <xf numFmtId="9" fontId="5" fillId="0" borderId="15" xfId="54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9" fontId="22" fillId="0" borderId="16" xfId="54" applyFont="1" applyBorder="1" applyAlignment="1">
      <alignment horizontal="center"/>
    </xf>
    <xf numFmtId="0" fontId="22" fillId="0" borderId="15" xfId="0" applyFont="1" applyBorder="1" applyAlignment="1">
      <alignment/>
    </xf>
    <xf numFmtId="9" fontId="5" fillId="0" borderId="15" xfId="48" applyNumberFormat="1" applyFont="1" applyBorder="1" applyAlignment="1">
      <alignment horizontal="center"/>
    </xf>
    <xf numFmtId="9" fontId="0" fillId="0" borderId="0" xfId="0" applyNumberFormat="1" applyAlignment="1">
      <alignment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10" fillId="33" borderId="15" xfId="0" applyFont="1" applyFill="1" applyBorder="1" applyAlignment="1">
      <alignment horizontal="center" vertical="justify"/>
    </xf>
    <xf numFmtId="171" fontId="20" fillId="0" borderId="15" xfId="48" applyNumberFormat="1" applyFont="1" applyBorder="1" applyAlignment="1">
      <alignment/>
    </xf>
    <xf numFmtId="0" fontId="4" fillId="0" borderId="18" xfId="0" applyFont="1" applyFill="1" applyBorder="1" applyAlignment="1">
      <alignment/>
    </xf>
    <xf numFmtId="185" fontId="0" fillId="0" borderId="0" xfId="0" applyNumberFormat="1" applyAlignment="1">
      <alignment/>
    </xf>
    <xf numFmtId="0" fontId="0" fillId="0" borderId="15" xfId="0" applyBorder="1" applyAlignment="1">
      <alignment/>
    </xf>
    <xf numFmtId="171" fontId="2" fillId="0" borderId="15" xfId="48" applyFont="1" applyBorder="1" applyAlignment="1">
      <alignment/>
    </xf>
    <xf numFmtId="185" fontId="2" fillId="0" borderId="15" xfId="48" applyNumberFormat="1" applyFont="1" applyBorder="1" applyAlignment="1">
      <alignment/>
    </xf>
    <xf numFmtId="0" fontId="15" fillId="0" borderId="0" xfId="0" applyFont="1" applyAlignment="1">
      <alignment horizontal="left" vertical="justify"/>
    </xf>
    <xf numFmtId="0" fontId="0" fillId="0" borderId="15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Márgen Bruto de Comercialización de la Leche y Queso en Santa Cruz de Turrialba, Dic. 2006.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8425"/>
          <c:w val="0.97725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margenes!$D$15</c:f>
              <c:strCache>
                <c:ptCount val="1"/>
                <c:pt idx="0">
                  <c:v>Márgen Bruto de Comercialización 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margenes!$A$16:$A$19</c:f>
              <c:strCache>
                <c:ptCount val="4"/>
                <c:pt idx="0">
                  <c:v>Productor*</c:v>
                </c:pt>
                <c:pt idx="1">
                  <c:v>Industrial</c:v>
                </c:pt>
                <c:pt idx="2">
                  <c:v>Intermediario</c:v>
                </c:pt>
                <c:pt idx="3">
                  <c:v>Detallista</c:v>
                </c:pt>
              </c:strCache>
            </c:strRef>
          </c:cat>
          <c:val>
            <c:numRef>
              <c:f>margenes!$D$16:$D$19</c:f>
              <c:numCache>
                <c:ptCount val="4"/>
                <c:pt idx="0">
                  <c:v>0.23080405664796488</c:v>
                </c:pt>
                <c:pt idx="1">
                  <c:v>0.24833333333333332</c:v>
                </c:pt>
                <c:pt idx="2">
                  <c:v>0.3023255813953488</c:v>
                </c:pt>
                <c:pt idx="3">
                  <c:v>0.21853702862335303</c:v>
                </c:pt>
              </c:numCache>
            </c:numRef>
          </c:val>
        </c:ser>
        <c:axId val="33274510"/>
        <c:axId val="31035135"/>
      </c:barChart>
      <c:catAx>
        <c:axId val="33274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35135"/>
        <c:crosses val="autoZero"/>
        <c:auto val="1"/>
        <c:lblOffset val="100"/>
        <c:tickLblSkip val="1"/>
        <c:noMultiLvlLbl val="0"/>
      </c:catAx>
      <c:valAx>
        <c:axId val="310351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45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5" right="0.75" top="1" bottom="1" header="0" footer="0"/>
  <pageSetup horizontalDpi="120" verticalDpi="12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0.6795</cdr:y>
    </cdr:from>
    <cdr:to>
      <cdr:x>0.34475</cdr:x>
      <cdr:y>0.6795</cdr:y>
    </cdr:to>
    <cdr:sp>
      <cdr:nvSpPr>
        <cdr:cNvPr id="1" name="Line 1"/>
        <cdr:cNvSpPr>
          <a:spLocks/>
        </cdr:cNvSpPr>
      </cdr:nvSpPr>
      <cdr:spPr>
        <a:xfrm>
          <a:off x="2124075" y="4029075"/>
          <a:ext cx="866775" cy="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0.4765</cdr:x>
      <cdr:y>0.6795</cdr:y>
    </cdr:from>
    <cdr:to>
      <cdr:x>0.577</cdr:x>
      <cdr:y>0.6795</cdr:y>
    </cdr:to>
    <cdr:sp>
      <cdr:nvSpPr>
        <cdr:cNvPr id="2" name="Line 3"/>
        <cdr:cNvSpPr>
          <a:spLocks/>
        </cdr:cNvSpPr>
      </cdr:nvSpPr>
      <cdr:spPr>
        <a:xfrm>
          <a:off x="4133850" y="4029075"/>
          <a:ext cx="876300" cy="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0.70225</cdr:x>
      <cdr:y>0.6795</cdr:y>
    </cdr:from>
    <cdr:to>
      <cdr:x>0.80275</cdr:x>
      <cdr:y>0.6795</cdr:y>
    </cdr:to>
    <cdr:sp>
      <cdr:nvSpPr>
        <cdr:cNvPr id="3" name="Line 4"/>
        <cdr:cNvSpPr>
          <a:spLocks/>
        </cdr:cNvSpPr>
      </cdr:nvSpPr>
      <cdr:spPr>
        <a:xfrm>
          <a:off x="6086475" y="4029075"/>
          <a:ext cx="876300" cy="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0.106</cdr:x>
      <cdr:y>0.409</cdr:y>
    </cdr:from>
    <cdr:to>
      <cdr:x>0.2985</cdr:x>
      <cdr:y>0.46275</cdr:y>
    </cdr:to>
    <cdr:sp>
      <cdr:nvSpPr>
        <cdr:cNvPr id="4" name="Text Box 5"/>
        <cdr:cNvSpPr txBox="1">
          <a:spLocks noChangeArrowheads="1"/>
        </cdr:cNvSpPr>
      </cdr:nvSpPr>
      <cdr:spPr>
        <a:xfrm>
          <a:off x="914400" y="2419350"/>
          <a:ext cx="16668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¢902/5.5 kg leche</a:t>
          </a:r>
        </a:p>
      </cdr:txBody>
    </cdr:sp>
  </cdr:relSizeAnchor>
  <cdr:relSizeAnchor xmlns:cdr="http://schemas.openxmlformats.org/drawingml/2006/chartDrawing">
    <cdr:from>
      <cdr:x>0.34475</cdr:x>
      <cdr:y>0.37175</cdr:y>
    </cdr:from>
    <cdr:to>
      <cdr:x>0.5245</cdr:x>
      <cdr:y>0.425</cdr:y>
    </cdr:to>
    <cdr:sp>
      <cdr:nvSpPr>
        <cdr:cNvPr id="5" name="Text Box 6"/>
        <cdr:cNvSpPr txBox="1">
          <a:spLocks noChangeArrowheads="1"/>
        </cdr:cNvSpPr>
      </cdr:nvSpPr>
      <cdr:spPr>
        <a:xfrm>
          <a:off x="2990850" y="2200275"/>
          <a:ext cx="15621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¢1200/kg queso</a:t>
          </a:r>
        </a:p>
      </cdr:txBody>
    </cdr:sp>
  </cdr:relSizeAnchor>
  <cdr:relSizeAnchor xmlns:cdr="http://schemas.openxmlformats.org/drawingml/2006/chartDrawing">
    <cdr:from>
      <cdr:x>0.60375</cdr:x>
      <cdr:y>0.302</cdr:y>
    </cdr:from>
    <cdr:to>
      <cdr:x>0.7835</cdr:x>
      <cdr:y>0.3565</cdr:y>
    </cdr:to>
    <cdr:sp>
      <cdr:nvSpPr>
        <cdr:cNvPr id="6" name="Text Box 7"/>
        <cdr:cNvSpPr txBox="1">
          <a:spLocks noChangeArrowheads="1"/>
        </cdr:cNvSpPr>
      </cdr:nvSpPr>
      <cdr:spPr>
        <a:xfrm>
          <a:off x="5238750" y="1790700"/>
          <a:ext cx="1562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¢1720/kg queso</a:t>
          </a:r>
        </a:p>
      </cdr:txBody>
    </cdr:sp>
  </cdr:relSizeAnchor>
  <cdr:relSizeAnchor xmlns:cdr="http://schemas.openxmlformats.org/drawingml/2006/chartDrawing">
    <cdr:from>
      <cdr:x>0.79275</cdr:x>
      <cdr:y>0.425</cdr:y>
    </cdr:from>
    <cdr:to>
      <cdr:x>0.97325</cdr:x>
      <cdr:y>0.4795</cdr:y>
    </cdr:to>
    <cdr:sp>
      <cdr:nvSpPr>
        <cdr:cNvPr id="7" name="Text Box 8"/>
        <cdr:cNvSpPr txBox="1">
          <a:spLocks noChangeArrowheads="1"/>
        </cdr:cNvSpPr>
      </cdr:nvSpPr>
      <cdr:spPr>
        <a:xfrm>
          <a:off x="6877050" y="2514600"/>
          <a:ext cx="1562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¢2201/kg queso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zoomScalePageLayoutView="0" workbookViewId="0" topLeftCell="A22">
      <selection activeCell="D43" sqref="D43"/>
    </sheetView>
  </sheetViews>
  <sheetFormatPr defaultColWidth="11.421875" defaultRowHeight="12.75"/>
  <cols>
    <col min="1" max="1" width="44.57421875" style="0" customWidth="1"/>
    <col min="2" max="2" width="20.8515625" style="0" customWidth="1"/>
    <col min="3" max="3" width="19.421875" style="0" customWidth="1"/>
    <col min="5" max="5" width="12.8515625" style="0" bestFit="1" customWidth="1"/>
  </cols>
  <sheetData>
    <row r="2" ht="23.25">
      <c r="A2" s="15" t="s">
        <v>18</v>
      </c>
    </row>
    <row r="3" ht="24" thickBot="1">
      <c r="A3" s="15" t="s">
        <v>19</v>
      </c>
    </row>
    <row r="4" spans="1:3" ht="56.25" customHeight="1" thickBot="1">
      <c r="A4" s="12" t="s">
        <v>23</v>
      </c>
      <c r="B4" s="13" t="s">
        <v>22</v>
      </c>
      <c r="C4" s="12" t="s">
        <v>17</v>
      </c>
    </row>
    <row r="5" spans="1:3" ht="20.25" thickBot="1">
      <c r="A5" s="5" t="s">
        <v>0</v>
      </c>
      <c r="B5" s="6">
        <v>238700</v>
      </c>
      <c r="C5" s="8">
        <f>B5/$B$20</f>
        <v>0.27899855065687973</v>
      </c>
    </row>
    <row r="6" spans="1:3" ht="20.25" thickBot="1">
      <c r="A6" s="5" t="s">
        <v>1</v>
      </c>
      <c r="B6" s="6">
        <v>22860</v>
      </c>
      <c r="C6" s="7">
        <f aca="true" t="shared" si="0" ref="C6:C20">B6/$B$20</f>
        <v>0.02671934171770536</v>
      </c>
    </row>
    <row r="7" spans="1:3" ht="20.25" thickBot="1">
      <c r="A7" s="5" t="s">
        <v>2</v>
      </c>
      <c r="B7" s="6">
        <v>300000</v>
      </c>
      <c r="C7" s="8">
        <f t="shared" si="0"/>
        <v>0.3506475291037449</v>
      </c>
    </row>
    <row r="8" spans="1:3" ht="20.25" thickBot="1">
      <c r="A8" s="5" t="s">
        <v>3</v>
      </c>
      <c r="B8" s="6">
        <v>22000</v>
      </c>
      <c r="C8" s="7">
        <f t="shared" si="0"/>
        <v>0.025714152134274627</v>
      </c>
    </row>
    <row r="9" spans="1:3" ht="20.25" thickBot="1">
      <c r="A9" s="5" t="s">
        <v>4</v>
      </c>
      <c r="B9" s="6">
        <v>124800</v>
      </c>
      <c r="C9" s="8">
        <f t="shared" si="0"/>
        <v>0.1458693721071579</v>
      </c>
    </row>
    <row r="10" spans="1:3" ht="20.25" thickBot="1">
      <c r="A10" s="5" t="s">
        <v>5</v>
      </c>
      <c r="B10" s="6">
        <v>20000</v>
      </c>
      <c r="C10" s="7">
        <f t="shared" si="0"/>
        <v>0.02337650194024966</v>
      </c>
    </row>
    <row r="11" spans="1:3" ht="20.25" thickBot="1">
      <c r="A11" s="5" t="s">
        <v>6</v>
      </c>
      <c r="B11" s="6">
        <v>700</v>
      </c>
      <c r="C11" s="7">
        <f t="shared" si="0"/>
        <v>0.0008181775679087382</v>
      </c>
    </row>
    <row r="12" spans="1:3" ht="20.25" thickBot="1">
      <c r="A12" s="5" t="s">
        <v>7</v>
      </c>
      <c r="B12" s="6">
        <v>21500</v>
      </c>
      <c r="C12" s="7">
        <f t="shared" si="0"/>
        <v>0.025129739585768387</v>
      </c>
    </row>
    <row r="13" spans="1:3" ht="20.25" thickBot="1">
      <c r="A13" s="5" t="s">
        <v>8</v>
      </c>
      <c r="B13" s="6">
        <v>9500</v>
      </c>
      <c r="C13" s="7">
        <f t="shared" si="0"/>
        <v>0.011103838421618589</v>
      </c>
    </row>
    <row r="14" spans="1:3" ht="20.25" thickBot="1">
      <c r="A14" s="5" t="s">
        <v>20</v>
      </c>
      <c r="B14" s="6">
        <v>31500</v>
      </c>
      <c r="C14" s="7">
        <f t="shared" si="0"/>
        <v>0.036817990555893215</v>
      </c>
    </row>
    <row r="15" spans="1:3" ht="20.25" thickBot="1">
      <c r="A15" s="5" t="s">
        <v>9</v>
      </c>
      <c r="B15" s="6">
        <v>27000</v>
      </c>
      <c r="C15" s="7">
        <f t="shared" si="0"/>
        <v>0.03155827761933704</v>
      </c>
    </row>
    <row r="16" spans="1:3" ht="20.25" thickBot="1">
      <c r="A16" s="5" t="s">
        <v>10</v>
      </c>
      <c r="B16" s="6">
        <v>12500</v>
      </c>
      <c r="C16" s="7">
        <f>B16/$B$20</f>
        <v>0.014610313712656038</v>
      </c>
    </row>
    <row r="17" spans="1:3" ht="20.25" thickBot="1">
      <c r="A17" s="5" t="s">
        <v>11</v>
      </c>
      <c r="B17" s="6">
        <v>2000</v>
      </c>
      <c r="C17" s="7">
        <f t="shared" si="0"/>
        <v>0.002337650194024966</v>
      </c>
    </row>
    <row r="18" spans="1:3" ht="20.25" thickBot="1">
      <c r="A18" s="5" t="s">
        <v>12</v>
      </c>
      <c r="B18" s="6">
        <v>20000</v>
      </c>
      <c r="C18" s="7">
        <f t="shared" si="0"/>
        <v>0.02337650194024966</v>
      </c>
    </row>
    <row r="19" spans="1:3" ht="20.25" thickBot="1">
      <c r="A19" s="5" t="s">
        <v>13</v>
      </c>
      <c r="B19" s="6">
        <v>2500</v>
      </c>
      <c r="C19" s="7">
        <f t="shared" si="0"/>
        <v>0.0029220627425312075</v>
      </c>
    </row>
    <row r="20" spans="1:3" ht="20.25" thickBot="1">
      <c r="A20" s="11" t="s">
        <v>14</v>
      </c>
      <c r="B20" s="9">
        <v>855560</v>
      </c>
      <c r="C20" s="10">
        <f t="shared" si="0"/>
        <v>1</v>
      </c>
    </row>
    <row r="21" spans="1:4" ht="14.25">
      <c r="A21" s="1" t="s">
        <v>24</v>
      </c>
      <c r="D21" t="s">
        <v>25</v>
      </c>
    </row>
    <row r="23" ht="20.25">
      <c r="A23" s="14" t="s">
        <v>15</v>
      </c>
    </row>
    <row r="24" ht="20.25">
      <c r="A24" s="14" t="s">
        <v>16</v>
      </c>
    </row>
    <row r="25" ht="20.25">
      <c r="A25" s="14" t="s">
        <v>21</v>
      </c>
    </row>
    <row r="26" ht="20.25">
      <c r="A26" s="23" t="s">
        <v>50</v>
      </c>
    </row>
    <row r="27" spans="1:5" ht="18">
      <c r="A27" s="24" t="s">
        <v>53</v>
      </c>
      <c r="B27" s="24" t="s">
        <v>51</v>
      </c>
      <c r="C27" s="24" t="s">
        <v>52</v>
      </c>
      <c r="E27" s="24" t="s">
        <v>102</v>
      </c>
    </row>
    <row r="28" spans="1:5" ht="18">
      <c r="A28" s="25" t="s">
        <v>26</v>
      </c>
      <c r="B28" s="25" t="s">
        <v>27</v>
      </c>
      <c r="C28" s="27">
        <v>8616</v>
      </c>
      <c r="D28" s="60">
        <f>C28/25</f>
        <v>344.64</v>
      </c>
      <c r="E28" s="61"/>
    </row>
    <row r="29" spans="1:5" ht="18">
      <c r="A29" s="25" t="s">
        <v>28</v>
      </c>
      <c r="B29" s="25" t="s">
        <v>29</v>
      </c>
      <c r="C29" s="27">
        <f>B20</f>
        <v>855560</v>
      </c>
      <c r="D29" s="60">
        <f>D28/31</f>
        <v>11.11741935483871</v>
      </c>
      <c r="E29" s="63">
        <f>C29-(0.1*C29)</f>
        <v>770004</v>
      </c>
    </row>
    <row r="30" spans="1:5" ht="18">
      <c r="A30" s="25" t="s">
        <v>30</v>
      </c>
      <c r="B30" s="25" t="s">
        <v>31</v>
      </c>
      <c r="C30" s="28">
        <f>C29/C28</f>
        <v>99.29897864438254</v>
      </c>
      <c r="E30" s="61"/>
    </row>
    <row r="31" spans="1:5" ht="18">
      <c r="A31" s="25" t="s">
        <v>32</v>
      </c>
      <c r="B31" s="25" t="s">
        <v>31</v>
      </c>
      <c r="C31" s="29">
        <v>160</v>
      </c>
      <c r="E31" s="61"/>
    </row>
    <row r="32" spans="1:5" ht="18">
      <c r="A32" s="26" t="s">
        <v>54</v>
      </c>
      <c r="B32" s="25" t="s">
        <v>29</v>
      </c>
      <c r="C32" s="27">
        <f>C28*C31</f>
        <v>1378560</v>
      </c>
      <c r="E32" s="61"/>
    </row>
    <row r="33" spans="1:5" ht="18">
      <c r="A33" s="26" t="s">
        <v>55</v>
      </c>
      <c r="B33" s="25" t="s">
        <v>29</v>
      </c>
      <c r="C33" s="27">
        <f>C32-C29</f>
        <v>523000</v>
      </c>
      <c r="E33" s="61"/>
    </row>
    <row r="34" spans="1:5" ht="18">
      <c r="A34" s="26" t="s">
        <v>97</v>
      </c>
      <c r="B34" s="25" t="s">
        <v>98</v>
      </c>
      <c r="C34" s="58">
        <f>C32/C29</f>
        <v>1.6112955257375285</v>
      </c>
      <c r="E34" s="62">
        <f>C32/E29</f>
        <v>1.7903283619305874</v>
      </c>
    </row>
    <row r="35" spans="1:5" ht="18">
      <c r="A35" s="26" t="s">
        <v>56</v>
      </c>
      <c r="B35" s="26" t="s">
        <v>57</v>
      </c>
      <c r="C35" s="28">
        <f>B5/4200</f>
        <v>56.833333333333336</v>
      </c>
      <c r="E35" s="61"/>
    </row>
    <row r="37" ht="18">
      <c r="A37" s="38" t="s">
        <v>76</v>
      </c>
    </row>
    <row r="38" spans="1:4" ht="18">
      <c r="A38" s="38" t="s">
        <v>77</v>
      </c>
      <c r="B38" s="38" t="s">
        <v>71</v>
      </c>
      <c r="C38" s="24" t="s">
        <v>70</v>
      </c>
      <c r="D38" s="65" t="s">
        <v>103</v>
      </c>
    </row>
    <row r="39" spans="1:4" ht="18">
      <c r="A39" s="36" t="s">
        <v>74</v>
      </c>
      <c r="B39" s="36">
        <f>0.32*514</f>
        <v>164.48</v>
      </c>
      <c r="C39" s="37">
        <v>0.32</v>
      </c>
      <c r="D39" s="61">
        <f>C39*569</f>
        <v>182.08</v>
      </c>
    </row>
    <row r="40" spans="1:4" ht="18">
      <c r="A40" s="36" t="s">
        <v>75</v>
      </c>
      <c r="B40" s="36">
        <f>0.56*514</f>
        <v>287.84000000000003</v>
      </c>
      <c r="C40" s="37">
        <v>0.56</v>
      </c>
      <c r="D40" s="61">
        <f>C40*569</f>
        <v>318.64000000000004</v>
      </c>
    </row>
  </sheetData>
  <sheetProtection/>
  <printOptions/>
  <pageMargins left="0.75" right="0.75" top="1" bottom="1" header="0" footer="0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25">
      <selection activeCell="A27" sqref="A27:C40"/>
    </sheetView>
  </sheetViews>
  <sheetFormatPr defaultColWidth="11.421875" defaultRowHeight="12.75"/>
  <cols>
    <col min="1" max="1" width="54.28125" style="0" customWidth="1"/>
    <col min="2" max="2" width="21.7109375" style="0" customWidth="1"/>
    <col min="3" max="3" width="20.7109375" style="0" customWidth="1"/>
    <col min="4" max="4" width="10.421875" style="0" customWidth="1"/>
    <col min="5" max="5" width="10.00390625" style="0" customWidth="1"/>
  </cols>
  <sheetData>
    <row r="1" ht="23.25" thickBot="1">
      <c r="A1" s="22" t="s">
        <v>49</v>
      </c>
    </row>
    <row r="2" spans="1:3" ht="38.25" customHeight="1" thickBot="1">
      <c r="A2" s="12" t="s">
        <v>23</v>
      </c>
      <c r="B2" s="13" t="s">
        <v>22</v>
      </c>
      <c r="C2" s="12" t="s">
        <v>17</v>
      </c>
    </row>
    <row r="3" spans="1:3" ht="20.25" thickBot="1">
      <c r="A3" s="30" t="s">
        <v>33</v>
      </c>
      <c r="B3" s="31">
        <v>20428800</v>
      </c>
      <c r="C3" s="8">
        <f>B3/$B$15</f>
        <v>0.8591839670134727</v>
      </c>
    </row>
    <row r="4" spans="1:3" ht="20.25" thickBot="1">
      <c r="A4" s="4" t="s">
        <v>0</v>
      </c>
      <c r="B4" s="32">
        <v>596400</v>
      </c>
      <c r="C4" s="7">
        <f aca="true" t="shared" si="0" ref="C4:C15">B4/$B$15</f>
        <v>0.025083084563304506</v>
      </c>
    </row>
    <row r="5" spans="1:3" ht="20.25" thickBot="1">
      <c r="A5" s="4" t="s">
        <v>12</v>
      </c>
      <c r="B5" s="32">
        <v>1000000</v>
      </c>
      <c r="C5" s="7">
        <f t="shared" si="0"/>
        <v>0.042057485853964634</v>
      </c>
    </row>
    <row r="6" spans="1:3" ht="20.25" thickBot="1">
      <c r="A6" s="4" t="s">
        <v>1</v>
      </c>
      <c r="B6" s="32">
        <v>60480</v>
      </c>
      <c r="C6" s="7">
        <f t="shared" si="0"/>
        <v>0.002543636744447781</v>
      </c>
    </row>
    <row r="7" spans="1:3" ht="20.25" thickBot="1">
      <c r="A7" s="4" t="s">
        <v>34</v>
      </c>
      <c r="B7" s="32">
        <v>8000</v>
      </c>
      <c r="C7" s="7">
        <f t="shared" si="0"/>
        <v>0.00033645988683171706</v>
      </c>
    </row>
    <row r="8" spans="1:3" ht="20.25" thickBot="1">
      <c r="A8" s="4" t="s">
        <v>9</v>
      </c>
      <c r="B8" s="32">
        <v>840000</v>
      </c>
      <c r="C8" s="7">
        <f t="shared" si="0"/>
        <v>0.03532828811733029</v>
      </c>
    </row>
    <row r="9" spans="1:3" ht="20.25" thickBot="1">
      <c r="A9" s="4" t="s">
        <v>10</v>
      </c>
      <c r="B9" s="32">
        <v>260000</v>
      </c>
      <c r="C9" s="7">
        <f t="shared" si="0"/>
        <v>0.010934946322030804</v>
      </c>
    </row>
    <row r="10" spans="1:3" ht="20.25" thickBot="1">
      <c r="A10" s="4" t="s">
        <v>35</v>
      </c>
      <c r="B10" s="32">
        <v>179200</v>
      </c>
      <c r="C10" s="7">
        <f t="shared" si="0"/>
        <v>0.007536701465030462</v>
      </c>
    </row>
    <row r="11" spans="1:3" ht="20.25" thickBot="1">
      <c r="A11" s="4" t="s">
        <v>36</v>
      </c>
      <c r="B11" s="32">
        <v>14000</v>
      </c>
      <c r="C11" s="7">
        <f t="shared" si="0"/>
        <v>0.0005888048019555049</v>
      </c>
    </row>
    <row r="12" spans="1:3" ht="20.25" thickBot="1">
      <c r="A12" s="4" t="s">
        <v>37</v>
      </c>
      <c r="B12" s="32">
        <v>100800</v>
      </c>
      <c r="C12" s="7">
        <f t="shared" si="0"/>
        <v>0.004239394574079635</v>
      </c>
    </row>
    <row r="13" spans="1:3" ht="20.25" thickBot="1">
      <c r="A13" s="4" t="s">
        <v>38</v>
      </c>
      <c r="B13" s="32">
        <v>9500</v>
      </c>
      <c r="C13" s="7">
        <f t="shared" si="0"/>
        <v>0.000399546115612664</v>
      </c>
    </row>
    <row r="14" spans="1:3" ht="20.25" thickBot="1">
      <c r="A14" s="4" t="s">
        <v>39</v>
      </c>
      <c r="B14" s="32">
        <v>280000</v>
      </c>
      <c r="C14" s="7">
        <f t="shared" si="0"/>
        <v>0.011776096039110097</v>
      </c>
    </row>
    <row r="15" spans="1:3" ht="20.25" thickBot="1">
      <c r="A15" s="20" t="s">
        <v>14</v>
      </c>
      <c r="B15" s="21">
        <v>23776980</v>
      </c>
      <c r="C15" s="8">
        <f t="shared" si="0"/>
        <v>1</v>
      </c>
    </row>
    <row r="16" spans="1:2" ht="23.25" customHeight="1">
      <c r="A16" s="59" t="s">
        <v>99</v>
      </c>
      <c r="B16" s="16" t="s">
        <v>40</v>
      </c>
    </row>
    <row r="17" spans="1:3" ht="39.75" customHeight="1">
      <c r="A17" s="64" t="s">
        <v>41</v>
      </c>
      <c r="B17" s="64"/>
      <c r="C17" s="64"/>
    </row>
    <row r="18" ht="13.5" thickBot="1"/>
    <row r="19" spans="4:5" ht="20.25" thickBot="1">
      <c r="D19" s="18" t="s">
        <v>45</v>
      </c>
      <c r="E19" s="19" t="s">
        <v>46</v>
      </c>
    </row>
    <row r="20" spans="1:5" ht="20.25" thickBot="1">
      <c r="A20" s="19" t="s">
        <v>42</v>
      </c>
      <c r="B20" s="18">
        <v>131798.7</v>
      </c>
      <c r="C20" s="18" t="s">
        <v>47</v>
      </c>
      <c r="D20" s="18">
        <v>24000</v>
      </c>
      <c r="E20" s="17">
        <f>B20/D20</f>
        <v>5.4916125000000005</v>
      </c>
    </row>
    <row r="21" spans="1:4" ht="20.25" thickBot="1">
      <c r="A21" s="19" t="s">
        <v>43</v>
      </c>
      <c r="B21" s="18">
        <v>20428800</v>
      </c>
      <c r="C21" s="18" t="s">
        <v>47</v>
      </c>
      <c r="D21" s="18"/>
    </row>
    <row r="22" spans="1:3" ht="20.25" thickBot="1">
      <c r="A22" s="19" t="s">
        <v>44</v>
      </c>
      <c r="B22" s="18">
        <f>B21/B20</f>
        <v>155.00001138099236</v>
      </c>
      <c r="C22" s="18" t="s">
        <v>48</v>
      </c>
    </row>
    <row r="24" ht="12.75">
      <c r="B24">
        <f>B22/519</f>
        <v>0.2986512743371722</v>
      </c>
    </row>
    <row r="25" ht="12.75">
      <c r="B25">
        <f>0.4*519</f>
        <v>207.60000000000002</v>
      </c>
    </row>
    <row r="26" ht="20.25">
      <c r="A26" s="23" t="s">
        <v>58</v>
      </c>
    </row>
    <row r="27" spans="1:3" ht="18">
      <c r="A27" s="24" t="s">
        <v>53</v>
      </c>
      <c r="B27" s="24" t="s">
        <v>51</v>
      </c>
      <c r="C27" s="24" t="s">
        <v>52</v>
      </c>
    </row>
    <row r="28" spans="1:3" ht="18">
      <c r="A28" s="25" t="s">
        <v>65</v>
      </c>
      <c r="B28" s="25" t="s">
        <v>27</v>
      </c>
      <c r="C28" s="27">
        <v>131798.7</v>
      </c>
    </row>
    <row r="29" spans="1:3" ht="18">
      <c r="A29" s="25" t="s">
        <v>66</v>
      </c>
      <c r="B29" s="25" t="s">
        <v>67</v>
      </c>
      <c r="C29" s="27" t="s">
        <v>68</v>
      </c>
    </row>
    <row r="30" spans="1:3" ht="18">
      <c r="A30" s="25" t="s">
        <v>59</v>
      </c>
      <c r="B30" s="25" t="s">
        <v>60</v>
      </c>
      <c r="C30" s="27">
        <v>24000</v>
      </c>
    </row>
    <row r="31" spans="1:3" ht="18">
      <c r="A31" s="25" t="s">
        <v>61</v>
      </c>
      <c r="B31" s="25" t="s">
        <v>29</v>
      </c>
      <c r="C31" s="27">
        <f>B15</f>
        <v>23776980</v>
      </c>
    </row>
    <row r="32" spans="1:4" ht="18">
      <c r="A32" s="25" t="s">
        <v>62</v>
      </c>
      <c r="B32" s="25" t="s">
        <v>63</v>
      </c>
      <c r="C32" s="27">
        <f>C31/C30</f>
        <v>990.7075</v>
      </c>
      <c r="D32" s="33" t="s">
        <v>25</v>
      </c>
    </row>
    <row r="33" spans="1:3" ht="18">
      <c r="A33" s="25" t="s">
        <v>64</v>
      </c>
      <c r="B33" s="25" t="s">
        <v>63</v>
      </c>
      <c r="C33" s="27">
        <v>1200</v>
      </c>
    </row>
    <row r="34" spans="1:3" ht="18">
      <c r="A34" s="26" t="s">
        <v>54</v>
      </c>
      <c r="B34" s="25" t="s">
        <v>29</v>
      </c>
      <c r="C34" s="27">
        <f>C30*C33</f>
        <v>28800000</v>
      </c>
    </row>
    <row r="35" spans="1:3" ht="18">
      <c r="A35" s="26" t="s">
        <v>55</v>
      </c>
      <c r="B35" s="25" t="s">
        <v>29</v>
      </c>
      <c r="C35" s="27">
        <f>C34-C31</f>
        <v>5023020</v>
      </c>
    </row>
    <row r="36" spans="1:3" ht="18">
      <c r="A36" s="26" t="s">
        <v>101</v>
      </c>
      <c r="B36" s="25" t="s">
        <v>98</v>
      </c>
      <c r="C36" s="58">
        <f>C34/C31</f>
        <v>1.2112555925941815</v>
      </c>
    </row>
    <row r="37" spans="1:3" ht="18">
      <c r="A37" s="26" t="s">
        <v>56</v>
      </c>
      <c r="B37" s="26" t="s">
        <v>57</v>
      </c>
      <c r="C37" s="27">
        <f>B4/4200</f>
        <v>142</v>
      </c>
    </row>
    <row r="39" ht="12.75">
      <c r="A39" s="34" t="s">
        <v>69</v>
      </c>
    </row>
    <row r="40" ht="12.75">
      <c r="A40" s="35" t="s">
        <v>100</v>
      </c>
    </row>
  </sheetData>
  <sheetProtection/>
  <mergeCells count="1">
    <mergeCell ref="A17:C17"/>
  </mergeCells>
  <printOptions/>
  <pageMargins left="0.75" right="0.75" top="1" bottom="1" header="0" footer="0"/>
  <pageSetup horizontalDpi="120" verticalDpi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0">
      <selection activeCell="A15" sqref="A15:D19"/>
    </sheetView>
  </sheetViews>
  <sheetFormatPr defaultColWidth="11.421875" defaultRowHeight="12.75"/>
  <cols>
    <col min="1" max="1" width="20.8515625" style="0" customWidth="1"/>
    <col min="2" max="2" width="14.28125" style="0" customWidth="1"/>
    <col min="3" max="3" width="15.8515625" style="0" customWidth="1"/>
    <col min="4" max="4" width="20.7109375" style="0" customWidth="1"/>
    <col min="5" max="6" width="20.28125" style="0" customWidth="1"/>
    <col min="7" max="7" width="15.421875" style="0" customWidth="1"/>
  </cols>
  <sheetData>
    <row r="2" ht="15.75">
      <c r="A2" s="39" t="s">
        <v>72</v>
      </c>
    </row>
    <row r="3" ht="12.75">
      <c r="A3" s="3" t="s">
        <v>73</v>
      </c>
    </row>
    <row r="5" spans="1:8" ht="49.5" customHeight="1">
      <c r="A5" s="44" t="s">
        <v>78</v>
      </c>
      <c r="B5" s="43" t="s">
        <v>86</v>
      </c>
      <c r="C5" s="44" t="s">
        <v>79</v>
      </c>
      <c r="D5" s="43" t="s">
        <v>80</v>
      </c>
      <c r="E5" s="43" t="s">
        <v>91</v>
      </c>
      <c r="F5" s="43" t="s">
        <v>92</v>
      </c>
      <c r="G5" s="43" t="s">
        <v>81</v>
      </c>
      <c r="H5" s="41" t="s">
        <v>83</v>
      </c>
    </row>
    <row r="6" spans="1:8" ht="15.75">
      <c r="A6" s="44" t="s">
        <v>84</v>
      </c>
      <c r="B6" s="44">
        <v>99.3</v>
      </c>
      <c r="C6" s="44" t="s">
        <v>85</v>
      </c>
      <c r="D6" s="44">
        <v>160</v>
      </c>
      <c r="E6" s="44">
        <f>D6-B6-7</f>
        <v>53.7</v>
      </c>
      <c r="F6" s="47">
        <f>-F7+100%</f>
        <v>0.5574912891986064</v>
      </c>
      <c r="G6" s="46" t="s">
        <v>82</v>
      </c>
      <c r="H6" s="42">
        <v>291.5</v>
      </c>
    </row>
    <row r="7" spans="1:8" ht="15.75">
      <c r="A7" s="44" t="s">
        <v>84</v>
      </c>
      <c r="B7" s="44">
        <v>160</v>
      </c>
      <c r="C7" s="44" t="s">
        <v>88</v>
      </c>
      <c r="D7" s="44">
        <v>287</v>
      </c>
      <c r="E7" s="44">
        <f>D7-B7-7</f>
        <v>120</v>
      </c>
      <c r="F7" s="48">
        <f>(D7-B7)/D7</f>
        <v>0.4425087108013937</v>
      </c>
      <c r="G7" s="46"/>
      <c r="H7" s="45"/>
    </row>
    <row r="8" spans="1:8" ht="15">
      <c r="A8" s="49"/>
      <c r="B8" s="49"/>
      <c r="C8" s="49"/>
      <c r="D8" s="49"/>
      <c r="E8" s="49"/>
      <c r="F8" s="50" t="s">
        <v>25</v>
      </c>
      <c r="G8" s="45"/>
      <c r="H8" s="45"/>
    </row>
    <row r="9" spans="1:6" ht="15.75">
      <c r="A9" s="40" t="s">
        <v>84</v>
      </c>
      <c r="B9" s="51"/>
      <c r="C9" s="40" t="s">
        <v>85</v>
      </c>
      <c r="D9" s="44">
        <v>902</v>
      </c>
      <c r="E9" s="51"/>
      <c r="F9" s="48">
        <f>100%-(F10+F11+F12)</f>
        <v>0.23080405664796488</v>
      </c>
    </row>
    <row r="10" spans="1:6" ht="15.75">
      <c r="A10" s="44" t="s">
        <v>87</v>
      </c>
      <c r="B10" s="44">
        <v>902</v>
      </c>
      <c r="C10" s="44" t="s">
        <v>88</v>
      </c>
      <c r="D10" s="44">
        <v>1200</v>
      </c>
      <c r="E10" s="44">
        <f>D10-B10</f>
        <v>298</v>
      </c>
      <c r="F10" s="48">
        <f>(D10-B10)/D10</f>
        <v>0.24833333333333332</v>
      </c>
    </row>
    <row r="11" spans="1:6" ht="15.75">
      <c r="A11" s="44" t="s">
        <v>87</v>
      </c>
      <c r="B11" s="44">
        <v>1200</v>
      </c>
      <c r="C11" s="44" t="s">
        <v>89</v>
      </c>
      <c r="D11" s="44">
        <v>1720</v>
      </c>
      <c r="E11" s="44">
        <f>D11-B11</f>
        <v>520</v>
      </c>
      <c r="F11" s="48">
        <f>(D11-B11)/D11</f>
        <v>0.3023255813953488</v>
      </c>
    </row>
    <row r="12" spans="1:6" ht="15.75">
      <c r="A12" s="44" t="s">
        <v>87</v>
      </c>
      <c r="B12" s="44">
        <v>1720</v>
      </c>
      <c r="C12" s="44" t="s">
        <v>90</v>
      </c>
      <c r="D12" s="44">
        <v>2201</v>
      </c>
      <c r="E12" s="44">
        <f>D12-B12</f>
        <v>481</v>
      </c>
      <c r="F12" s="48">
        <f>(D12-B12)/D12</f>
        <v>0.21853702862335303</v>
      </c>
    </row>
    <row r="13" spans="1:6" ht="15.75">
      <c r="A13" s="40"/>
      <c r="B13" s="40"/>
      <c r="C13" s="40"/>
      <c r="D13" s="40"/>
      <c r="E13" s="40"/>
      <c r="F13" s="52" t="s">
        <v>25</v>
      </c>
    </row>
    <row r="15" spans="1:6" ht="47.25">
      <c r="A15" s="57" t="s">
        <v>93</v>
      </c>
      <c r="B15" s="57" t="s">
        <v>78</v>
      </c>
      <c r="C15" s="57" t="s">
        <v>95</v>
      </c>
      <c r="D15" s="57" t="s">
        <v>92</v>
      </c>
      <c r="F15" s="2">
        <f>SUM(F9:F12)</f>
        <v>1</v>
      </c>
    </row>
    <row r="16" spans="1:4" ht="15.75">
      <c r="A16" s="55" t="s">
        <v>85</v>
      </c>
      <c r="B16" s="56" t="s">
        <v>94</v>
      </c>
      <c r="C16" s="44">
        <v>902</v>
      </c>
      <c r="D16" s="48">
        <f>100%-(D17+D18+D19)</f>
        <v>0.23080405664796488</v>
      </c>
    </row>
    <row r="17" spans="1:4" ht="15.75">
      <c r="A17" s="54" t="s">
        <v>88</v>
      </c>
      <c r="B17" s="44" t="s">
        <v>96</v>
      </c>
      <c r="C17" s="44">
        <v>1200</v>
      </c>
      <c r="D17" s="48">
        <f>(C17-C16)/C17</f>
        <v>0.24833333333333332</v>
      </c>
    </row>
    <row r="18" spans="1:4" ht="15.75">
      <c r="A18" s="54" t="s">
        <v>89</v>
      </c>
      <c r="B18" s="44" t="s">
        <v>96</v>
      </c>
      <c r="C18" s="44">
        <v>1720</v>
      </c>
      <c r="D18" s="48">
        <f>(C18-C17)/C18</f>
        <v>0.3023255813953488</v>
      </c>
    </row>
    <row r="19" spans="1:4" ht="15.75">
      <c r="A19" s="54" t="s">
        <v>90</v>
      </c>
      <c r="B19" s="44" t="s">
        <v>96</v>
      </c>
      <c r="C19" s="44">
        <v>2201</v>
      </c>
      <c r="D19" s="48">
        <f>(C19-C18)/C19</f>
        <v>0.21853702862335303</v>
      </c>
    </row>
    <row r="20" ht="12.75">
      <c r="D20" s="53">
        <f>SUM(D16:D19)</f>
        <v>1</v>
      </c>
    </row>
  </sheetData>
  <sheetProtection/>
  <printOptions/>
  <pageMargins left="0.75" right="0.75" top="1" bottom="1" header="0" footer="0"/>
  <pageSetup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rolando tencio</dc:creator>
  <cp:keywords/>
  <dc:description/>
  <cp:lastModifiedBy>mag</cp:lastModifiedBy>
  <dcterms:created xsi:type="dcterms:W3CDTF">2006-12-04T14:49:34Z</dcterms:created>
  <dcterms:modified xsi:type="dcterms:W3CDTF">2009-02-25T19:54:01Z</dcterms:modified>
  <cp:category/>
  <cp:version/>
  <cp:contentType/>
  <cp:contentStatus/>
</cp:coreProperties>
</file>